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895" activeTab="0"/>
  </bookViews>
  <sheets>
    <sheet name="●予算比較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'[2]当初推移'!$D$2:$K$2</definedName>
    <definedName name="__123Graph_Aｸﾞﾗﾌ1" hidden="1">'[2]当初歳出'!$M$2:$V$2</definedName>
    <definedName name="__123Graph_Aｸﾞﾗﾌ2" hidden="1">#REF!</definedName>
    <definedName name="__123Graph_Aｸﾞﾗﾌ3" hidden="1">'[2]当初歳入'!$N$2:$W$2</definedName>
    <definedName name="__123Graph_Aｸﾞﾗﾌ4" hidden="1">#REF!</definedName>
    <definedName name="__123Graph_Aｸﾞﾗﾌ5" hidden="1">#REF!</definedName>
    <definedName name="__123Graph_Aｸﾞﾗﾌ6" hidden="1">#REF!</definedName>
    <definedName name="__123Graph_Aｸﾞﾗﾌ7" hidden="1">'[2]交付税'!#REF!</definedName>
    <definedName name="__123Graph_Aｸﾞﾗﾌ8" hidden="1">'[2]交付税'!#REF!</definedName>
    <definedName name="__123Graph_A経収負担制限比" hidden="1">#REF!</definedName>
    <definedName name="__123Graph_A四市経常収支比" hidden="1">'[4]四市指数比較'!$C$2:$U$2</definedName>
    <definedName name="__123Graph_A職員給" hidden="1">'[1]15表人件費'!$L$6:$Q$6</definedName>
    <definedName name="__123Graph_A超勤手当" hidden="1">'[1]15表人件費'!$L$16:$Q$16</definedName>
    <definedName name="__123Graph_A平10一般会計" hidden="1">#REF!</definedName>
    <definedName name="__123Graph_A平9一般会計" hidden="1">#REF!</definedName>
    <definedName name="__123Graph_B" hidden="1">'[2]当初推移'!$D$4:$K$4</definedName>
    <definedName name="__123Graph_Bｸﾞﾗﾌ1" hidden="1">'[2]当初歳出'!$M$11:$V$11</definedName>
    <definedName name="__123Graph_Bｸﾞﾗﾌ2" hidden="1">'[2]基金'!#REF!</definedName>
    <definedName name="__123Graph_Bｸﾞﾗﾌ3" hidden="1">'[2]当初歳入'!$N$18:$W$18</definedName>
    <definedName name="__123Graph_Bｸﾞﾗﾌ4" hidden="1">#REF!</definedName>
    <definedName name="__123Graph_Bｸﾞﾗﾌ6" hidden="1">#REF!</definedName>
    <definedName name="__123Graph_Bｸﾞﾗﾌ7" hidden="1">'[2]交付税'!#REF!</definedName>
    <definedName name="__123Graph_B経収負担制限比" hidden="1">#REF!</definedName>
    <definedName name="__123Graph_B四市経常収支比" hidden="1">'[4]四市指数比較'!$C$3:$U$3</definedName>
    <definedName name="__123Graph_B職員給" hidden="1">'[1]15表人件費'!$L$27:$Q$27</definedName>
    <definedName name="__123Graph_Cｸﾞﾗﾌ1" hidden="1">'[2]当初歳出'!$M$13:$V$13</definedName>
    <definedName name="__123Graph_Cｸﾞﾗﾌ2" hidden="1">'[2]基金'!#REF!</definedName>
    <definedName name="__123Graph_Cｸﾞﾗﾌ3" hidden="1">'[2]当初歳入'!$N$22:$W$22</definedName>
    <definedName name="__123Graph_Cｸﾞﾗﾌ7" hidden="1">'[2]交付税'!#REF!</definedName>
    <definedName name="__123Graph_Cｸﾞﾗﾌ8" hidden="1">'[2]交付税'!#REF!</definedName>
    <definedName name="__123Graph_C経収負担制限比" hidden="1">#REF!</definedName>
    <definedName name="__123Graph_C四市経常収支比" hidden="1">'[4]四市指数比較'!$C$4:$U$4</definedName>
    <definedName name="__123Graph_C職員給" hidden="1">'[1]15表人件費'!$L$31:$Q$31</definedName>
    <definedName name="__123Graph_D" hidden="1">'[2]当初推移'!$D$6:$K$6</definedName>
    <definedName name="__123Graph_Dｸﾞﾗﾌ1" hidden="1">'[2]当初推移'!$B$6:$K$6</definedName>
    <definedName name="__123Graph_Dｸﾞﾗﾌ2" hidden="1">'[2]基金'!#REF!</definedName>
    <definedName name="__123Graph_Dｸﾞﾗﾌ8" hidden="1">'[2]交付税'!#REF!</definedName>
    <definedName name="__123Graph_D四市経常収支比" hidden="1">'[4]四市指数比較'!$C$5:$U$5</definedName>
    <definedName name="__123Graph_F" hidden="1">'[2]当初推移'!$D$8:$K$8</definedName>
    <definedName name="__123Graph_Fｸﾞﾗﾌ1" hidden="1">'[2]当初推移'!$B$8:$K$8</definedName>
    <definedName name="__123Graph_X" hidden="1">'[2]当初推移'!$D$1:$K$1</definedName>
    <definedName name="__123Graph_Xｸﾞﾗﾌ1" hidden="1">'[2]当初推移'!$B$1:$K$1</definedName>
    <definedName name="__123Graph_Xｸﾞﾗﾌ2" hidden="1">'[6]◎歳入歳出'!#REF!</definedName>
    <definedName name="__123Graph_Xｸﾞﾗﾌ5" hidden="1">#REF!</definedName>
    <definedName name="__123Graph_Xｸﾞﾗﾌ6" hidden="1">#REF!</definedName>
    <definedName name="__123Graph_X職員給" hidden="1">'[1]15表人件費'!$L$2:$Q$2</definedName>
    <definedName name="__123Graph_X超勤手当" hidden="1">'[1]15表人件費'!$L$2:$Q$2</definedName>
    <definedName name="__123Graph_X平10一般会計" hidden="1">#REF!</definedName>
    <definedName name="_Fill" hidden="1">#REF!</definedName>
    <definedName name="_Key1" hidden="1">'[6]◎歳入歳出'!#REF!</definedName>
    <definedName name="_Order1" hidden="1">0</definedName>
    <definedName name="_Order2" hidden="1">255</definedName>
    <definedName name="_Sort" hidden="1">'[6]◎歳入歳出'!#REF!</definedName>
    <definedName name="\a">#REF!</definedName>
    <definedName name="_xlnm.Print_Area" localSheetId="0">'●予算比較'!$A$1:$M$43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<sst xmlns="http://schemas.openxmlformats.org/spreadsheetml/2006/main" count="120" uniqueCount="61">
  <si>
    <t>Ｈ１５</t>
  </si>
  <si>
    <t>Ｈ１６</t>
  </si>
  <si>
    <t>Ｈ１７</t>
  </si>
  <si>
    <t>歳出予算の比較</t>
  </si>
  <si>
    <t>歳入予算の比較</t>
  </si>
  <si>
    <t>（単位：億円）</t>
  </si>
  <si>
    <t>項目</t>
  </si>
  <si>
    <t>Ｈ１４</t>
  </si>
  <si>
    <t>Ｈ１８</t>
  </si>
  <si>
    <t>増減(H18-H14)</t>
  </si>
  <si>
    <t>増減率</t>
  </si>
  <si>
    <t>人件費</t>
  </si>
  <si>
    <t>市税</t>
  </si>
  <si>
    <t>扶助費</t>
  </si>
  <si>
    <t>地方交付税</t>
  </si>
  <si>
    <t>公債費</t>
  </si>
  <si>
    <t>国・県支出金</t>
  </si>
  <si>
    <t>投資的経費</t>
  </si>
  <si>
    <t>市債</t>
  </si>
  <si>
    <t>繰出金</t>
  </si>
  <si>
    <t>その他</t>
  </si>
  <si>
    <t>合計</t>
  </si>
  <si>
    <t>※　その他は、譲与税・交付金、分・負担金、使用・手数料、繰入金、諸収入など</t>
  </si>
  <si>
    <t>※　その他は、物件費、補助費等、維持補修費など</t>
  </si>
  <si>
    <t>（参　　考）</t>
  </si>
  <si>
    <t>各　年　度　末　の　指　標　推　移</t>
  </si>
  <si>
    <t>Ｈ１４</t>
  </si>
  <si>
    <t>Ｈ１８</t>
  </si>
  <si>
    <t>増減（Ｈ１８－Ｈ１４）</t>
  </si>
  <si>
    <t>※　Ｈ１７及びＨ１８は見込。
　職員数以外は、いずれも一般会計の数値</t>
  </si>
  <si>
    <t>職員数</t>
  </si>
  <si>
    <t>市債（借金）残高</t>
  </si>
  <si>
    <t>市債（借金）残高【臨財債除く。】</t>
  </si>
  <si>
    <t>基金（貯金）残高</t>
  </si>
  <si>
    <t>Ｈ１８-Ｈ１４</t>
  </si>
  <si>
    <t>（単位：千円）</t>
  </si>
  <si>
    <t>備考</t>
  </si>
  <si>
    <t>補助事業</t>
  </si>
  <si>
    <t>単独事業</t>
  </si>
  <si>
    <t>通常債</t>
  </si>
  <si>
    <t>県事業負担金</t>
  </si>
  <si>
    <t>減税補てん債</t>
  </si>
  <si>
    <t>災害復旧費</t>
  </si>
  <si>
    <t>臨財債</t>
  </si>
  <si>
    <t>分・負担金</t>
  </si>
  <si>
    <t>使用・手数料</t>
  </si>
  <si>
    <t>財産収入</t>
  </si>
  <si>
    <t>寄附金</t>
  </si>
  <si>
    <t>繰入金</t>
  </si>
  <si>
    <t>繰越金</t>
  </si>
  <si>
    <t>諸収入</t>
  </si>
  <si>
    <t>物件費</t>
  </si>
  <si>
    <t>譲与税</t>
  </si>
  <si>
    <t>補助費等</t>
  </si>
  <si>
    <t>交付金</t>
  </si>
  <si>
    <t>維持補修費</t>
  </si>
  <si>
    <t>出資金、貸付金</t>
  </si>
  <si>
    <t>国支出金</t>
  </si>
  <si>
    <t>県支出金</t>
  </si>
  <si>
    <t>積立金</t>
  </si>
  <si>
    <t>予備費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</si>
</sst>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\-#,##0.0"/>
    <numFmt numFmtId="178" formatCode="0.0%"/>
    <numFmt numFmtId="179" formatCode="0.000"/>
    <numFmt numFmtId="180" formatCode=";;;"/>
    <numFmt numFmtId="181" formatCode="yy/mm/dd"/>
    <numFmt numFmtId="182" formatCode="#,##0;[Red]#,##0"/>
    <numFmt numFmtId="183" formatCode="#,##0_ ;[Red]\-#,##0\ "/>
    <numFmt numFmtId="184" formatCode="#,##0_ "/>
    <numFmt numFmtId="185" formatCode="0_ "/>
    <numFmt numFmtId="186" formatCode="\(#,##0\)"/>
    <numFmt numFmtId="187" formatCode="0;&quot;▲ &quot;0"/>
    <numFmt numFmtId="188" formatCode="0.0;&quot;▲ &quot;0.0"/>
    <numFmt numFmtId="189" formatCode="0_ ;[Red]\-0\ "/>
    <numFmt numFmtId="190" formatCode="#,##0.0;[Red]\-#,##0.0"/>
    <numFmt numFmtId="191" formatCode="0.0"/>
    <numFmt numFmtId="192" formatCode="#,##0.000;\-#,##0.000"/>
    <numFmt numFmtId="193" formatCode="0.000000000000000%"/>
    <numFmt numFmtId="194" formatCode="#,##0.000_ ;[Red]\-#,##0.000\ "/>
    <numFmt numFmtId="195" formatCode="#,##0.000000_ ;[Red]\-#,##0.000000\ "/>
    <numFmt numFmtId="196" formatCode="#,##0.0"/>
    <numFmt numFmtId="197" formatCode="0.000%"/>
    <numFmt numFmtId="198" formatCode="#,##0.000;[Red]\-#,##0.000"/>
    <numFmt numFmtId="199" formatCode="0.0000"/>
    <numFmt numFmtId="200" formatCode="#,##0.0000;\-#,##0.0000"/>
    <numFmt numFmtId="201" formatCode="#,##0.00000;\-#,##0.00000"/>
    <numFmt numFmtId="202" formatCode="#,##0\ ;[Red]\-#,##0\ "/>
    <numFmt numFmtId="203" formatCode="#,##0;[Red]\-#,##0\ "/>
    <numFmt numFmtId="204" formatCode="\(#,##0\);\-#,##0"/>
    <numFmt numFmtId="205" formatCode="\(#,##0&quot;千円&quot;\);[Red]\(#,##0\)"/>
    <numFmt numFmtId="206" formatCode="0.0_);[Red]\(0.0\)"/>
    <numFmt numFmtId="207" formatCode="0.0_ "/>
    <numFmt numFmtId="208" formatCode="#,##0.00&quot;億&quot;&quot;円&quot;"/>
    <numFmt numFmtId="209" formatCode="#,##0.&quot;億&quot;&quot;円&quot;"/>
    <numFmt numFmtId="210" formatCode="#,##0&quot;億&quot;&quot;円&quot;"/>
    <numFmt numFmtId="211" formatCode="#,##0.0&quot;億&quot;&quot;円&quot;"/>
    <numFmt numFmtId="212" formatCode="#,##0.0_ ;[Red]\-#,##0.0\ "/>
    <numFmt numFmtId="213" formatCode="#,##0.00_ ;[Red]\-#,##0.00\ "/>
    <numFmt numFmtId="214" formatCode="[=10]&quot;０&quot;;General"/>
    <numFmt numFmtId="215" formatCode="[=10]&quot;&quot;;General"/>
    <numFmt numFmtId="216" formatCode="[=10]&quot;0&quot;;General"/>
    <numFmt numFmtId="217" formatCode="#,##0.000%_ ;[Red]&quot;▲&quot;#,##0.000%\ "/>
    <numFmt numFmtId="218" formatCode="#,##0.0%_ ;[Red]&quot;▲&quot;#,##0.0%\ "/>
    <numFmt numFmtId="219" formatCode="#,##0.0;&quot;▲ &quot;#,##0.0"/>
    <numFmt numFmtId="220" formatCode="0.0&quot;億&quot;&quot;円&quot;"/>
    <numFmt numFmtId="221" formatCode="#,##0&quot;人&quot;;&quot;▲&quot;#,###&quot;人&quot;"/>
    <numFmt numFmtId="222" formatCode="#,##0.0&quot;億&quot;&quot;円&quot;;&quot;▲ &quot;#,##0.0&quot;億&quot;&quot;円&quot;"/>
    <numFmt numFmtId="223" formatCode="\+#,##0.0&quot;億&quot;&quot;円&quot;;&quot;▲ &quot;#,##0.0&quot;億&quot;&quot;円&quot;"/>
    <numFmt numFmtId="224" formatCode="\+\ #,##0.0&quot;億&quot;&quot;円&quot;;&quot;▲  &quot;#,##0.0&quot;億&quot;&quot;円&quot;"/>
    <numFmt numFmtId="225" formatCode="\+#,##0&quot;人&quot;;&quot;▲&quot;#,###&quot;人&quot;"/>
    <numFmt numFmtId="226" formatCode="\+\ #,##0&quot;人&quot;;&quot;▲ &quot;#,###&quot;人&quot;"/>
  </numFmts>
  <fonts count="24">
    <font>
      <sz val="11"/>
      <name val="ＭＳ Ｐゴシック"/>
      <family val="3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b/>
      <sz val="20"/>
      <name val="ＭＳ Ｐゴシック"/>
      <family val="3"/>
    </font>
    <font>
      <sz val="16"/>
      <color indexed="8"/>
      <name val="ＭＳ Ｐゴシック"/>
      <family val="3"/>
    </font>
    <font>
      <sz val="16"/>
      <color indexed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5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22"/>
      <name val="ＭＳ Ｐゴシック"/>
      <family val="3"/>
    </font>
    <font>
      <sz val="23.5"/>
      <name val="ＭＳ Ｐゴシック"/>
      <family val="3"/>
    </font>
    <font>
      <sz val="18"/>
      <name val="ＭＳ Ｐゴシック"/>
      <family val="3"/>
    </font>
    <font>
      <sz val="2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21" applyFont="1" applyFill="1" applyBorder="1" applyAlignment="1">
      <alignment vertical="center"/>
      <protection/>
    </xf>
    <xf numFmtId="38" fontId="5" fillId="0" borderId="0" xfId="17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38" fontId="5" fillId="0" borderId="0" xfId="17" applyFont="1" applyFill="1" applyBorder="1" applyAlignment="1">
      <alignment vertical="center"/>
    </xf>
    <xf numFmtId="0" fontId="5" fillId="0" borderId="0" xfId="21" applyFont="1" applyFill="1" applyBorder="1" applyAlignment="1">
      <alignment horizontal="distributed" vertical="center"/>
      <protection/>
    </xf>
    <xf numFmtId="212" fontId="5" fillId="0" borderId="0" xfId="17" applyNumberFormat="1" applyFont="1" applyFill="1" applyBorder="1" applyAlignment="1">
      <alignment vertical="center"/>
    </xf>
    <xf numFmtId="211" fontId="5" fillId="0" borderId="0" xfId="17" applyNumberFormat="1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horizontal="center" vertical="center"/>
    </xf>
    <xf numFmtId="38" fontId="8" fillId="0" borderId="0" xfId="17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  <protection/>
    </xf>
    <xf numFmtId="38" fontId="10" fillId="0" borderId="0" xfId="17" applyFont="1" applyFill="1" applyBorder="1" applyAlignment="1">
      <alignment horizontal="right" vertical="center"/>
    </xf>
    <xf numFmtId="0" fontId="1" fillId="0" borderId="0" xfId="21">
      <alignment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9" fillId="0" borderId="5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right" vertical="center"/>
      <protection/>
    </xf>
    <xf numFmtId="0" fontId="9" fillId="2" borderId="6" xfId="21" applyFont="1" applyFill="1" applyBorder="1" applyAlignment="1">
      <alignment vertical="center"/>
      <protection/>
    </xf>
    <xf numFmtId="176" fontId="9" fillId="2" borderId="0" xfId="21" applyNumberFormat="1" applyFont="1" applyFill="1" applyBorder="1" applyAlignment="1">
      <alignment vertical="center"/>
      <protection/>
    </xf>
    <xf numFmtId="176" fontId="9" fillId="2" borderId="7" xfId="21" applyNumberFormat="1" applyFont="1" applyFill="1" applyBorder="1" applyAlignment="1">
      <alignment vertical="center"/>
      <protection/>
    </xf>
    <xf numFmtId="176" fontId="9" fillId="2" borderId="8" xfId="17" applyNumberFormat="1" applyFont="1" applyFill="1" applyBorder="1" applyAlignment="1">
      <alignment vertical="center"/>
    </xf>
    <xf numFmtId="218" fontId="9" fillId="2" borderId="9" xfId="21" applyNumberFormat="1" applyFont="1" applyFill="1" applyBorder="1" applyAlignment="1">
      <alignment vertical="center"/>
      <protection/>
    </xf>
    <xf numFmtId="218" fontId="9" fillId="2" borderId="0" xfId="21" applyNumberFormat="1" applyFont="1" applyFill="1" applyBorder="1" applyAlignment="1">
      <alignment vertical="center"/>
      <protection/>
    </xf>
    <xf numFmtId="0" fontId="9" fillId="0" borderId="10" xfId="21" applyFont="1" applyFill="1" applyBorder="1" applyAlignment="1">
      <alignment horizontal="distributed" vertical="center"/>
      <protection/>
    </xf>
    <xf numFmtId="176" fontId="9" fillId="2" borderId="11" xfId="21" applyNumberFormat="1" applyFont="1" applyFill="1" applyBorder="1" applyAlignment="1">
      <alignment vertical="center"/>
      <protection/>
    </xf>
    <xf numFmtId="176" fontId="16" fillId="2" borderId="0" xfId="21" applyNumberFormat="1" applyFont="1" applyFill="1" applyBorder="1" applyAlignment="1">
      <alignment vertical="center"/>
      <protection/>
    </xf>
    <xf numFmtId="176" fontId="16" fillId="2" borderId="7" xfId="21" applyNumberFormat="1" applyFont="1" applyFill="1" applyBorder="1" applyAlignment="1">
      <alignment vertical="center"/>
      <protection/>
    </xf>
    <xf numFmtId="218" fontId="9" fillId="2" borderId="8" xfId="21" applyNumberFormat="1" applyFont="1" applyFill="1" applyBorder="1" applyAlignment="1">
      <alignment vertical="center"/>
      <protection/>
    </xf>
    <xf numFmtId="0" fontId="9" fillId="2" borderId="9" xfId="21" applyFont="1" applyFill="1" applyBorder="1" applyAlignment="1">
      <alignment vertical="center"/>
      <protection/>
    </xf>
    <xf numFmtId="176" fontId="16" fillId="2" borderId="11" xfId="21" applyNumberFormat="1" applyFont="1" applyFill="1" applyBorder="1" applyAlignment="1">
      <alignment vertical="center"/>
      <protection/>
    </xf>
    <xf numFmtId="0" fontId="9" fillId="0" borderId="6" xfId="21" applyFont="1" applyFill="1" applyBorder="1" applyAlignment="1">
      <alignment horizontal="right" vertical="center"/>
      <protection/>
    </xf>
    <xf numFmtId="176" fontId="9" fillId="0" borderId="11" xfId="21" applyNumberFormat="1" applyFont="1" applyFill="1" applyBorder="1" applyAlignment="1">
      <alignment vertical="center"/>
      <protection/>
    </xf>
    <xf numFmtId="176" fontId="9" fillId="0" borderId="7" xfId="21" applyNumberFormat="1" applyFont="1" applyFill="1" applyBorder="1" applyAlignment="1">
      <alignment vertical="center"/>
      <protection/>
    </xf>
    <xf numFmtId="176" fontId="9" fillId="0" borderId="8" xfId="17" applyNumberFormat="1" applyFont="1" applyFill="1" applyBorder="1" applyAlignment="1">
      <alignment vertical="center"/>
    </xf>
    <xf numFmtId="218" fontId="9" fillId="0" borderId="9" xfId="21" applyNumberFormat="1" applyFont="1" applyFill="1" applyBorder="1" applyAlignment="1">
      <alignment vertical="center"/>
      <protection/>
    </xf>
    <xf numFmtId="218" fontId="9" fillId="0" borderId="0" xfId="21" applyNumberFormat="1" applyFont="1" applyFill="1" applyBorder="1" applyAlignment="1">
      <alignment vertical="center"/>
      <protection/>
    </xf>
    <xf numFmtId="176" fontId="16" fillId="0" borderId="11" xfId="21" applyNumberFormat="1" applyFont="1" applyFill="1" applyBorder="1" applyAlignment="1">
      <alignment vertical="center"/>
      <protection/>
    </xf>
    <xf numFmtId="176" fontId="16" fillId="0" borderId="7" xfId="21" applyNumberFormat="1" applyFont="1" applyFill="1" applyBorder="1" applyAlignment="1">
      <alignment vertical="center"/>
      <protection/>
    </xf>
    <xf numFmtId="218" fontId="9" fillId="0" borderId="8" xfId="21" applyNumberFormat="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horizontal="right" vertical="center"/>
      <protection/>
    </xf>
    <xf numFmtId="176" fontId="9" fillId="2" borderId="11" xfId="17" applyNumberFormat="1" applyFont="1" applyFill="1" applyBorder="1" applyAlignment="1">
      <alignment vertical="center"/>
    </xf>
    <xf numFmtId="176" fontId="9" fillId="2" borderId="7" xfId="17" applyNumberFormat="1" applyFont="1" applyFill="1" applyBorder="1" applyAlignment="1">
      <alignment vertical="center"/>
    </xf>
    <xf numFmtId="38" fontId="9" fillId="2" borderId="12" xfId="17" applyFont="1" applyFill="1" applyBorder="1" applyAlignment="1">
      <alignment vertical="center"/>
    </xf>
    <xf numFmtId="176" fontId="16" fillId="2" borderId="11" xfId="17" applyNumberFormat="1" applyFont="1" applyFill="1" applyBorder="1" applyAlignment="1">
      <alignment vertical="center"/>
    </xf>
    <xf numFmtId="176" fontId="16" fillId="2" borderId="13" xfId="17" applyNumberFormat="1" applyFont="1" applyFill="1" applyBorder="1" applyAlignment="1">
      <alignment vertical="center"/>
    </xf>
    <xf numFmtId="176" fontId="9" fillId="2" borderId="14" xfId="17" applyNumberFormat="1" applyFont="1" applyFill="1" applyBorder="1" applyAlignment="1">
      <alignment vertical="center"/>
    </xf>
    <xf numFmtId="218" fontId="9" fillId="2" borderId="14" xfId="21" applyNumberFormat="1" applyFont="1" applyFill="1" applyBorder="1" applyAlignment="1">
      <alignment vertical="center"/>
      <protection/>
    </xf>
    <xf numFmtId="38" fontId="0" fillId="2" borderId="15" xfId="17" applyFont="1" applyFill="1" applyBorder="1" applyAlignment="1">
      <alignment horizontal="center" vertical="center"/>
    </xf>
    <xf numFmtId="38" fontId="0" fillId="0" borderId="0" xfId="17" applyFont="1" applyFill="1" applyBorder="1" applyAlignment="1">
      <alignment horizontal="center" vertical="center"/>
    </xf>
    <xf numFmtId="176" fontId="9" fillId="2" borderId="13" xfId="17" applyNumberFormat="1" applyFont="1" applyFill="1" applyBorder="1" applyAlignment="1">
      <alignment vertical="center"/>
    </xf>
    <xf numFmtId="218" fontId="9" fillId="2" borderId="15" xfId="21" applyNumberFormat="1" applyFont="1" applyFill="1" applyBorder="1" applyAlignment="1">
      <alignment vertical="center"/>
      <protection/>
    </xf>
    <xf numFmtId="212" fontId="9" fillId="3" borderId="16" xfId="17" applyNumberFormat="1" applyFont="1" applyFill="1" applyBorder="1" applyAlignment="1">
      <alignment horizontal="distributed" vertical="center"/>
    </xf>
    <xf numFmtId="176" fontId="16" fillId="3" borderId="17" xfId="17" applyNumberFormat="1" applyFont="1" applyFill="1" applyBorder="1" applyAlignment="1">
      <alignment vertical="center"/>
    </xf>
    <xf numFmtId="176" fontId="16" fillId="3" borderId="18" xfId="17" applyNumberFormat="1" applyFont="1" applyFill="1" applyBorder="1" applyAlignment="1">
      <alignment vertical="center"/>
    </xf>
    <xf numFmtId="176" fontId="9" fillId="3" borderId="19" xfId="17" applyNumberFormat="1" applyFont="1" applyFill="1" applyBorder="1" applyAlignment="1">
      <alignment vertical="center"/>
    </xf>
    <xf numFmtId="218" fontId="9" fillId="3" borderId="19" xfId="21" applyNumberFormat="1" applyFont="1" applyFill="1" applyBorder="1" applyAlignment="1">
      <alignment vertical="center"/>
      <protection/>
    </xf>
    <xf numFmtId="38" fontId="17" fillId="3" borderId="20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 shrinkToFit="1"/>
    </xf>
    <xf numFmtId="218" fontId="9" fillId="3" borderId="20" xfId="21" applyNumberFormat="1" applyFont="1" applyFill="1" applyBorder="1" applyAlignment="1">
      <alignment vertical="center"/>
      <protection/>
    </xf>
    <xf numFmtId="218" fontId="9" fillId="3" borderId="0" xfId="21" applyNumberFormat="1" applyFont="1" applyFill="1" applyBorder="1" applyAlignment="1">
      <alignment vertical="center"/>
      <protection/>
    </xf>
    <xf numFmtId="212" fontId="9" fillId="0" borderId="0" xfId="17" applyNumberFormat="1" applyFont="1" applyFill="1" applyBorder="1" applyAlignment="1">
      <alignment horizontal="distributed" vertical="center"/>
    </xf>
    <xf numFmtId="176" fontId="16" fillId="0" borderId="0" xfId="17" applyNumberFormat="1" applyFont="1" applyFill="1" applyBorder="1" applyAlignment="1">
      <alignment vertical="center"/>
    </xf>
    <xf numFmtId="218" fontId="17" fillId="0" borderId="0" xfId="21" applyNumberFormat="1" applyFont="1" applyFill="1" applyBorder="1" applyAlignment="1">
      <alignment vertical="center"/>
      <protection/>
    </xf>
    <xf numFmtId="0" fontId="9" fillId="2" borderId="21" xfId="21" applyFont="1" applyFill="1" applyBorder="1" applyAlignment="1">
      <alignment vertical="center"/>
      <protection/>
    </xf>
    <xf numFmtId="176" fontId="9" fillId="2" borderId="22" xfId="17" applyNumberFormat="1" applyFont="1" applyFill="1" applyBorder="1" applyAlignment="1">
      <alignment vertical="center"/>
    </xf>
    <xf numFmtId="176" fontId="9" fillId="2" borderId="23" xfId="17" applyNumberFormat="1" applyFont="1" applyFill="1" applyBorder="1" applyAlignment="1">
      <alignment vertical="center"/>
    </xf>
    <xf numFmtId="176" fontId="9" fillId="2" borderId="24" xfId="17" applyNumberFormat="1" applyFont="1" applyFill="1" applyBorder="1" applyAlignment="1">
      <alignment vertical="center"/>
    </xf>
    <xf numFmtId="218" fontId="9" fillId="2" borderId="25" xfId="21" applyNumberFormat="1" applyFont="1" applyFill="1" applyBorder="1" applyAlignment="1">
      <alignment vertical="center"/>
      <protection/>
    </xf>
    <xf numFmtId="176" fontId="16" fillId="2" borderId="22" xfId="17" applyNumberFormat="1" applyFont="1" applyFill="1" applyBorder="1" applyAlignment="1">
      <alignment vertical="center"/>
    </xf>
    <xf numFmtId="218" fontId="9" fillId="2" borderId="24" xfId="21" applyNumberFormat="1" applyFont="1" applyFill="1" applyBorder="1" applyAlignment="1">
      <alignment vertical="center"/>
      <protection/>
    </xf>
    <xf numFmtId="0" fontId="9" fillId="2" borderId="25" xfId="21" applyFont="1" applyFill="1" applyBorder="1" applyAlignment="1">
      <alignment vertical="center"/>
      <protection/>
    </xf>
    <xf numFmtId="176" fontId="9" fillId="0" borderId="11" xfId="17" applyNumberFormat="1" applyFont="1" applyFill="1" applyBorder="1" applyAlignment="1">
      <alignment vertical="center"/>
    </xf>
    <xf numFmtId="176" fontId="9" fillId="0" borderId="7" xfId="17" applyNumberFormat="1" applyFont="1" applyFill="1" applyBorder="1" applyAlignment="1">
      <alignment vertical="center"/>
    </xf>
    <xf numFmtId="0" fontId="9" fillId="2" borderId="6" xfId="21" applyFont="1" applyFill="1" applyBorder="1" applyAlignment="1">
      <alignment horizontal="left" vertical="center"/>
      <protection/>
    </xf>
    <xf numFmtId="0" fontId="16" fillId="2" borderId="6" xfId="21" applyFont="1" applyFill="1" applyBorder="1" applyAlignment="1">
      <alignment horizontal="left" vertical="center"/>
      <protection/>
    </xf>
    <xf numFmtId="176" fontId="16" fillId="2" borderId="7" xfId="17" applyNumberFormat="1" applyFont="1" applyFill="1" applyBorder="1" applyAlignment="1">
      <alignment vertical="center"/>
    </xf>
    <xf numFmtId="176" fontId="16" fillId="2" borderId="8" xfId="17" applyNumberFormat="1" applyFont="1" applyFill="1" applyBorder="1" applyAlignment="1">
      <alignment vertical="center"/>
    </xf>
    <xf numFmtId="218" fontId="16" fillId="2" borderId="9" xfId="21" applyNumberFormat="1" applyFont="1" applyFill="1" applyBorder="1" applyAlignment="1">
      <alignment vertical="center"/>
      <protection/>
    </xf>
    <xf numFmtId="218" fontId="16" fillId="2" borderId="0" xfId="21" applyNumberFormat="1" applyFont="1" applyFill="1" applyBorder="1" applyAlignment="1">
      <alignment vertical="center"/>
      <protection/>
    </xf>
    <xf numFmtId="218" fontId="16" fillId="2" borderId="8" xfId="21" applyNumberFormat="1" applyFont="1" applyFill="1" applyBorder="1" applyAlignment="1">
      <alignment vertical="center"/>
      <protection/>
    </xf>
    <xf numFmtId="0" fontId="16" fillId="2" borderId="9" xfId="21" applyFont="1" applyFill="1" applyBorder="1" applyAlignment="1">
      <alignment vertical="center"/>
      <protection/>
    </xf>
    <xf numFmtId="0" fontId="9" fillId="2" borderId="9" xfId="21" applyFont="1" applyFill="1" applyBorder="1" applyAlignment="1">
      <alignment horizontal="right" vertical="center"/>
      <protection/>
    </xf>
    <xf numFmtId="38" fontId="9" fillId="2" borderId="26" xfId="17" applyFont="1" applyFill="1" applyBorder="1" applyAlignment="1">
      <alignment vertical="center"/>
    </xf>
    <xf numFmtId="176" fontId="9" fillId="2" borderId="27" xfId="17" applyNumberFormat="1" applyFont="1" applyFill="1" applyBorder="1" applyAlignment="1">
      <alignment vertical="center"/>
    </xf>
    <xf numFmtId="176" fontId="9" fillId="2" borderId="28" xfId="17" applyNumberFormat="1" applyFont="1" applyFill="1" applyBorder="1" applyAlignment="1">
      <alignment vertical="center"/>
    </xf>
    <xf numFmtId="176" fontId="9" fillId="2" borderId="29" xfId="17" applyNumberFormat="1" applyFont="1" applyFill="1" applyBorder="1" applyAlignment="1">
      <alignment vertical="center"/>
    </xf>
    <xf numFmtId="218" fontId="9" fillId="2" borderId="30" xfId="21" applyNumberFormat="1" applyFont="1" applyFill="1" applyBorder="1" applyAlignment="1">
      <alignment vertical="center"/>
      <protection/>
    </xf>
    <xf numFmtId="0" fontId="9" fillId="0" borderId="12" xfId="21" applyFont="1" applyFill="1" applyBorder="1" applyAlignment="1">
      <alignment horizontal="right" vertical="center"/>
      <protection/>
    </xf>
    <xf numFmtId="176" fontId="9" fillId="0" borderId="31" xfId="17" applyNumberFormat="1" applyFont="1" applyFill="1" applyBorder="1" applyAlignment="1">
      <alignment vertical="center"/>
    </xf>
    <xf numFmtId="176" fontId="9" fillId="0" borderId="13" xfId="17" applyNumberFormat="1" applyFont="1" applyFill="1" applyBorder="1" applyAlignment="1">
      <alignment vertical="center"/>
    </xf>
    <xf numFmtId="176" fontId="9" fillId="0" borderId="14" xfId="17" applyNumberFormat="1" applyFont="1" applyFill="1" applyBorder="1" applyAlignment="1">
      <alignment vertical="center"/>
    </xf>
    <xf numFmtId="218" fontId="9" fillId="0" borderId="14" xfId="21" applyNumberFormat="1" applyFont="1" applyFill="1" applyBorder="1" applyAlignment="1">
      <alignment vertical="center"/>
      <protection/>
    </xf>
    <xf numFmtId="0" fontId="9" fillId="0" borderId="15" xfId="21" applyFont="1" applyFill="1" applyBorder="1" applyAlignment="1">
      <alignment horizontal="right" vertical="center"/>
      <protection/>
    </xf>
    <xf numFmtId="212" fontId="9" fillId="3" borderId="32" xfId="17" applyNumberFormat="1" applyFont="1" applyFill="1" applyBorder="1" applyAlignment="1">
      <alignment horizontal="distributed" vertical="center"/>
    </xf>
    <xf numFmtId="176" fontId="16" fillId="3" borderId="33" xfId="17" applyNumberFormat="1" applyFont="1" applyFill="1" applyBorder="1" applyAlignment="1">
      <alignment vertical="center"/>
    </xf>
    <xf numFmtId="176" fontId="16" fillId="3" borderId="34" xfId="17" applyNumberFormat="1" applyFont="1" applyFill="1" applyBorder="1" applyAlignment="1">
      <alignment vertical="center"/>
    </xf>
    <xf numFmtId="176" fontId="16" fillId="3" borderId="35" xfId="17" applyNumberFormat="1" applyFont="1" applyFill="1" applyBorder="1" applyAlignment="1">
      <alignment vertical="center"/>
    </xf>
    <xf numFmtId="218" fontId="17" fillId="3" borderId="36" xfId="21" applyNumberFormat="1" applyFont="1" applyFill="1" applyBorder="1" applyAlignment="1">
      <alignment vertical="center"/>
      <protection/>
    </xf>
    <xf numFmtId="218" fontId="17" fillId="3" borderId="0" xfId="21" applyNumberFormat="1" applyFont="1" applyFill="1" applyBorder="1" applyAlignment="1">
      <alignment vertical="center"/>
      <protection/>
    </xf>
    <xf numFmtId="212" fontId="0" fillId="0" borderId="0" xfId="17" applyNumberFormat="1" applyFont="1" applyFill="1" applyBorder="1" applyAlignment="1">
      <alignment vertical="center"/>
    </xf>
    <xf numFmtId="38" fontId="9" fillId="0" borderId="26" xfId="17" applyFont="1" applyFill="1" applyBorder="1" applyAlignment="1">
      <alignment horizontal="right" vertical="center"/>
    </xf>
    <xf numFmtId="176" fontId="9" fillId="0" borderId="27" xfId="17" applyNumberFormat="1" applyFont="1" applyFill="1" applyBorder="1" applyAlignment="1">
      <alignment vertical="center"/>
    </xf>
    <xf numFmtId="176" fontId="9" fillId="0" borderId="28" xfId="17" applyNumberFormat="1" applyFont="1" applyFill="1" applyBorder="1" applyAlignment="1">
      <alignment vertical="center"/>
    </xf>
    <xf numFmtId="176" fontId="9" fillId="0" borderId="29" xfId="17" applyNumberFormat="1" applyFont="1" applyFill="1" applyBorder="1" applyAlignment="1">
      <alignment vertical="center"/>
    </xf>
    <xf numFmtId="218" fontId="9" fillId="0" borderId="29" xfId="21" applyNumberFormat="1" applyFont="1" applyFill="1" applyBorder="1" applyAlignment="1">
      <alignment vertical="center"/>
      <protection/>
    </xf>
    <xf numFmtId="38" fontId="0" fillId="0" borderId="30" xfId="17" applyFont="1" applyFill="1" applyBorder="1" applyAlignment="1">
      <alignment horizontal="center" vertical="center"/>
    </xf>
    <xf numFmtId="218" fontId="17" fillId="3" borderId="35" xfId="21" applyNumberFormat="1" applyFont="1" applyFill="1" applyBorder="1" applyAlignment="1">
      <alignment vertical="center"/>
      <protection/>
    </xf>
    <xf numFmtId="38" fontId="17" fillId="3" borderId="36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center" vertical="center" shrinkToFit="1"/>
    </xf>
    <xf numFmtId="38" fontId="18" fillId="0" borderId="0" xfId="17" applyFont="1" applyFill="1" applyBorder="1" applyAlignment="1">
      <alignment vertical="center"/>
    </xf>
    <xf numFmtId="38" fontId="19" fillId="0" borderId="0" xfId="17" applyFont="1" applyFill="1" applyBorder="1" applyAlignment="1">
      <alignment vertical="center"/>
    </xf>
    <xf numFmtId="0" fontId="5" fillId="4" borderId="0" xfId="21" applyFont="1" applyFill="1" applyBorder="1" applyAlignment="1">
      <alignment vertical="center"/>
      <protection/>
    </xf>
    <xf numFmtId="0" fontId="5" fillId="4" borderId="0" xfId="21" applyFont="1" applyFill="1" applyBorder="1" applyAlignment="1">
      <alignment horizontal="right" vertical="center"/>
      <protection/>
    </xf>
    <xf numFmtId="0" fontId="5" fillId="4" borderId="1" xfId="21" applyFont="1" applyFill="1" applyBorder="1" applyAlignment="1">
      <alignment horizontal="center" vertical="center"/>
      <protection/>
    </xf>
    <xf numFmtId="0" fontId="5" fillId="4" borderId="2" xfId="21" applyFont="1" applyFill="1" applyBorder="1" applyAlignment="1">
      <alignment horizontal="center" vertical="center"/>
      <protection/>
    </xf>
    <xf numFmtId="0" fontId="5" fillId="4" borderId="3" xfId="21" applyFont="1" applyFill="1" applyBorder="1" applyAlignment="1">
      <alignment horizontal="center" vertical="center"/>
      <protection/>
    </xf>
    <xf numFmtId="0" fontId="5" fillId="4" borderId="4" xfId="21" applyFont="1" applyFill="1" applyBorder="1" applyAlignment="1">
      <alignment horizontal="center" vertical="center"/>
      <protection/>
    </xf>
    <xf numFmtId="0" fontId="5" fillId="4" borderId="5" xfId="21" applyFont="1" applyFill="1" applyBorder="1" applyAlignment="1">
      <alignment horizontal="center" vertical="center"/>
      <protection/>
    </xf>
    <xf numFmtId="0" fontId="5" fillId="4" borderId="0" xfId="21" applyFont="1" applyFill="1" applyBorder="1" applyAlignment="1">
      <alignment horizontal="center" vertical="center"/>
      <protection/>
    </xf>
    <xf numFmtId="0" fontId="5" fillId="4" borderId="6" xfId="21" applyFont="1" applyFill="1" applyBorder="1" applyAlignment="1">
      <alignment vertical="center"/>
      <protection/>
    </xf>
    <xf numFmtId="219" fontId="5" fillId="4" borderId="11" xfId="17" applyNumberFormat="1" applyFont="1" applyFill="1" applyBorder="1" applyAlignment="1">
      <alignment vertical="center"/>
    </xf>
    <xf numFmtId="219" fontId="5" fillId="4" borderId="7" xfId="17" applyNumberFormat="1" applyFont="1" applyFill="1" applyBorder="1" applyAlignment="1">
      <alignment vertical="center"/>
    </xf>
    <xf numFmtId="219" fontId="5" fillId="4" borderId="8" xfId="17" applyNumberFormat="1" applyFont="1" applyFill="1" applyBorder="1" applyAlignment="1">
      <alignment vertical="center"/>
    </xf>
    <xf numFmtId="218" fontId="5" fillId="4" borderId="9" xfId="21" applyNumberFormat="1" applyFont="1" applyFill="1" applyBorder="1" applyAlignment="1">
      <alignment vertical="center"/>
      <protection/>
    </xf>
    <xf numFmtId="218" fontId="5" fillId="4" borderId="0" xfId="21" applyNumberFormat="1" applyFont="1" applyFill="1" applyBorder="1" applyAlignment="1">
      <alignment vertical="center"/>
      <protection/>
    </xf>
    <xf numFmtId="0" fontId="5" fillId="4" borderId="6" xfId="21" applyFont="1" applyFill="1" applyBorder="1" applyAlignment="1">
      <alignment vertical="center" shrinkToFit="1"/>
      <protection/>
    </xf>
    <xf numFmtId="0" fontId="5" fillId="4" borderId="12" xfId="21" applyFont="1" applyFill="1" applyBorder="1" applyAlignment="1">
      <alignment vertical="center" shrinkToFit="1"/>
      <protection/>
    </xf>
    <xf numFmtId="38" fontId="5" fillId="4" borderId="12" xfId="17" applyFont="1" applyFill="1" applyBorder="1" applyAlignment="1">
      <alignment vertical="center" shrinkToFit="1"/>
    </xf>
    <xf numFmtId="219" fontId="5" fillId="4" borderId="31" xfId="17" applyNumberFormat="1" applyFont="1" applyFill="1" applyBorder="1" applyAlignment="1">
      <alignment vertical="center"/>
    </xf>
    <xf numFmtId="219" fontId="5" fillId="4" borderId="13" xfId="17" applyNumberFormat="1" applyFont="1" applyFill="1" applyBorder="1" applyAlignment="1">
      <alignment vertical="center"/>
    </xf>
    <xf numFmtId="219" fontId="5" fillId="4" borderId="14" xfId="17" applyNumberFormat="1" applyFont="1" applyFill="1" applyBorder="1" applyAlignment="1">
      <alignment vertical="center"/>
    </xf>
    <xf numFmtId="218" fontId="5" fillId="4" borderId="15" xfId="21" applyNumberFormat="1" applyFont="1" applyFill="1" applyBorder="1" applyAlignment="1">
      <alignment vertical="center"/>
      <protection/>
    </xf>
    <xf numFmtId="38" fontId="5" fillId="4" borderId="0" xfId="17" applyFont="1" applyFill="1" applyBorder="1" applyAlignment="1">
      <alignment horizontal="center" vertical="center"/>
    </xf>
    <xf numFmtId="38" fontId="5" fillId="4" borderId="12" xfId="17" applyFont="1" applyFill="1" applyBorder="1" applyAlignment="1">
      <alignment vertical="center"/>
    </xf>
    <xf numFmtId="212" fontId="5" fillId="4" borderId="16" xfId="17" applyNumberFormat="1" applyFont="1" applyFill="1" applyBorder="1" applyAlignment="1">
      <alignment horizontal="distributed" vertical="center"/>
    </xf>
    <xf numFmtId="219" fontId="7" fillId="4" borderId="17" xfId="17" applyNumberFormat="1" applyFont="1" applyFill="1" applyBorder="1" applyAlignment="1">
      <alignment vertical="center"/>
    </xf>
    <xf numFmtId="219" fontId="7" fillId="4" borderId="18" xfId="17" applyNumberFormat="1" applyFont="1" applyFill="1" applyBorder="1" applyAlignment="1">
      <alignment vertical="center"/>
    </xf>
    <xf numFmtId="219" fontId="7" fillId="4" borderId="19" xfId="17" applyNumberFormat="1" applyFont="1" applyFill="1" applyBorder="1" applyAlignment="1">
      <alignment vertical="center"/>
    </xf>
    <xf numFmtId="218" fontId="8" fillId="4" borderId="20" xfId="21" applyNumberFormat="1" applyFont="1" applyFill="1" applyBorder="1" applyAlignment="1">
      <alignment vertical="center"/>
      <protection/>
    </xf>
    <xf numFmtId="38" fontId="5" fillId="4" borderId="0" xfId="17" applyFont="1" applyFill="1" applyBorder="1" applyAlignment="1">
      <alignment vertical="center" shrinkToFit="1"/>
    </xf>
    <xf numFmtId="218" fontId="8" fillId="4" borderId="0" xfId="21" applyNumberFormat="1" applyFont="1" applyFill="1" applyBorder="1" applyAlignment="1">
      <alignment vertical="center"/>
      <protection/>
    </xf>
    <xf numFmtId="0" fontId="9" fillId="4" borderId="0" xfId="21" applyFont="1" applyFill="1" applyBorder="1" applyAlignment="1">
      <alignment vertical="center"/>
      <protection/>
    </xf>
    <xf numFmtId="0" fontId="11" fillId="4" borderId="0" xfId="21" applyFont="1" applyFill="1" applyBorder="1" applyAlignment="1">
      <alignment vertical="center"/>
      <protection/>
    </xf>
    <xf numFmtId="0" fontId="13" fillId="4" borderId="7" xfId="21" applyFont="1" applyFill="1" applyBorder="1" applyAlignment="1">
      <alignment horizontal="center" vertical="center"/>
      <protection/>
    </xf>
    <xf numFmtId="221" fontId="12" fillId="4" borderId="7" xfId="21" applyNumberFormat="1" applyFont="1" applyFill="1" applyBorder="1" applyAlignment="1">
      <alignment horizontal="center" vertical="center"/>
      <protection/>
    </xf>
    <xf numFmtId="226" fontId="12" fillId="4" borderId="7" xfId="21" applyNumberFormat="1" applyFont="1" applyFill="1" applyBorder="1" applyAlignment="1">
      <alignment horizontal="center" vertical="center"/>
      <protection/>
    </xf>
    <xf numFmtId="220" fontId="12" fillId="4" borderId="7" xfId="21" applyNumberFormat="1" applyFont="1" applyFill="1" applyBorder="1" applyAlignment="1">
      <alignment horizontal="center" vertical="center"/>
      <protection/>
    </xf>
    <xf numFmtId="220" fontId="15" fillId="4" borderId="7" xfId="21" applyNumberFormat="1" applyFont="1" applyFill="1" applyBorder="1" applyAlignment="1">
      <alignment horizontal="center" vertical="center"/>
      <protection/>
    </xf>
    <xf numFmtId="224" fontId="15" fillId="4" borderId="7" xfId="21" applyNumberFormat="1" applyFont="1" applyFill="1" applyBorder="1" applyAlignment="1">
      <alignment horizontal="center" vertical="center"/>
      <protection/>
    </xf>
    <xf numFmtId="0" fontId="14" fillId="4" borderId="37" xfId="21" applyFont="1" applyFill="1" applyBorder="1" applyAlignment="1">
      <alignment vertical="center" wrapText="1"/>
      <protection/>
    </xf>
    <xf numFmtId="0" fontId="14" fillId="4" borderId="0" xfId="21" applyFont="1" applyFill="1" applyBorder="1" applyAlignment="1">
      <alignment vertical="center" wrapText="1"/>
      <protection/>
    </xf>
    <xf numFmtId="0" fontId="6" fillId="4" borderId="0" xfId="21" applyFont="1" applyFill="1" applyBorder="1" applyAlignment="1">
      <alignment horizontal="center" vertical="center"/>
      <protection/>
    </xf>
    <xf numFmtId="220" fontId="15" fillId="4" borderId="8" xfId="21" applyNumberFormat="1" applyFont="1" applyFill="1" applyBorder="1" applyAlignment="1">
      <alignment horizontal="center" vertical="center"/>
      <protection/>
    </xf>
    <xf numFmtId="220" fontId="15" fillId="4" borderId="38" xfId="21" applyNumberFormat="1" applyFont="1" applyFill="1" applyBorder="1" applyAlignment="1">
      <alignment horizontal="center" vertical="center"/>
      <protection/>
    </xf>
    <xf numFmtId="220" fontId="15" fillId="4" borderId="11" xfId="21" applyNumberFormat="1" applyFont="1" applyFill="1" applyBorder="1" applyAlignment="1">
      <alignment horizontal="center" vertical="center"/>
      <protection/>
    </xf>
    <xf numFmtId="0" fontId="13" fillId="4" borderId="7" xfId="21" applyFont="1" applyFill="1" applyBorder="1" applyAlignment="1">
      <alignment horizontal="center" vertical="center"/>
      <protection/>
    </xf>
    <xf numFmtId="221" fontId="12" fillId="4" borderId="7" xfId="21" applyNumberFormat="1" applyFont="1" applyFill="1" applyBorder="1" applyAlignment="1">
      <alignment horizontal="center" vertical="center"/>
      <protection/>
    </xf>
    <xf numFmtId="0" fontId="9" fillId="4" borderId="39" xfId="21" applyFont="1" applyFill="1" applyBorder="1" applyAlignment="1">
      <alignment vertical="center"/>
      <protection/>
    </xf>
    <xf numFmtId="0" fontId="13" fillId="4" borderId="7" xfId="21" applyFont="1" applyFill="1" applyBorder="1" applyAlignment="1">
      <alignment horizontal="distributed" vertical="center"/>
      <protection/>
    </xf>
    <xf numFmtId="0" fontId="9" fillId="0" borderId="40" xfId="21" applyFont="1" applyFill="1" applyBorder="1" applyAlignment="1">
      <alignment vertical="center"/>
      <protection/>
    </xf>
    <xf numFmtId="0" fontId="12" fillId="4" borderId="41" xfId="21" applyFont="1" applyFill="1" applyBorder="1" applyAlignment="1">
      <alignment horizontal="center" vertical="center"/>
      <protection/>
    </xf>
    <xf numFmtId="0" fontId="13" fillId="4" borderId="8" xfId="21" applyFont="1" applyFill="1" applyBorder="1" applyAlignment="1">
      <alignment vertical="center" shrinkToFit="1"/>
      <protection/>
    </xf>
    <xf numFmtId="0" fontId="13" fillId="4" borderId="11" xfId="21" applyFont="1" applyFill="1" applyBorder="1" applyAlignment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１８発表資料（予算比較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歳出予算比較</a:t>
            </a:r>
          </a:p>
        </c:rich>
      </c:tx>
      <c:layout>
        <c:manualLayout>
          <c:xMode val="factor"/>
          <c:yMode val="factor"/>
          <c:x val="-0.038"/>
          <c:y val="0.0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25"/>
          <c:y val="0.099"/>
          <c:w val="0.628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'●予算比較'!$B$4</c:f>
              <c:strCache>
                <c:ptCount val="1"/>
                <c:pt idx="0">
                  <c:v>人件費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'●予算比較'!$C$4:$D$4</c:f>
              <c:numCache/>
            </c:numRef>
          </c:val>
        </c:ser>
        <c:ser>
          <c:idx val="1"/>
          <c:order val="1"/>
          <c:tx>
            <c:strRef>
              <c:f>'●予算比較'!$B$5</c:f>
              <c:strCache>
                <c:ptCount val="1"/>
                <c:pt idx="0">
                  <c:v>扶助費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'●予算比較'!$C$5:$D$5</c:f>
              <c:numCache/>
            </c:numRef>
          </c:val>
        </c:ser>
        <c:ser>
          <c:idx val="2"/>
          <c:order val="2"/>
          <c:tx>
            <c:strRef>
              <c:f>'●予算比較'!$B$6</c:f>
              <c:strCache>
                <c:ptCount val="1"/>
                <c:pt idx="0">
                  <c:v>公債費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'●予算比較'!$C$6:$D$6</c:f>
              <c:numCache/>
            </c:numRef>
          </c:val>
        </c:ser>
        <c:ser>
          <c:idx val="3"/>
          <c:order val="3"/>
          <c:tx>
            <c:strRef>
              <c:f>'●予算比較'!$B$7</c:f>
              <c:strCache>
                <c:ptCount val="1"/>
                <c:pt idx="0">
                  <c:v>投資的経費</c:v>
                </c:pt>
              </c:strCache>
            </c:strRef>
          </c:tx>
          <c:spPr>
            <a:pattFill prst="pct2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'●予算比較'!$C$7:$D$7</c:f>
              <c:numCache/>
            </c:numRef>
          </c:val>
        </c:ser>
        <c:ser>
          <c:idx val="4"/>
          <c:order val="4"/>
          <c:tx>
            <c:strRef>
              <c:f>'●予算比較'!$B$8</c:f>
              <c:strCache>
                <c:ptCount val="1"/>
                <c:pt idx="0">
                  <c:v>繰出金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'●予算比較'!$C$8:$D$8</c:f>
              <c:numCache/>
            </c:numRef>
          </c:val>
        </c:ser>
        <c:ser>
          <c:idx val="5"/>
          <c:order val="5"/>
          <c:tx>
            <c:strRef>
              <c:f>'●予算比較'!$B$9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'●予算比較'!$C$3:$D$3</c:f>
              <c:strCache/>
            </c:strRef>
          </c:cat>
          <c:val>
            <c:numRef>
              <c:f>'●予算比較'!$C$9:$D$9</c:f>
              <c:numCache/>
            </c:numRef>
          </c:val>
        </c:ser>
        <c:overlap val="100"/>
        <c:serLines>
          <c:spPr>
            <a:ln w="12700">
              <a:solidFill/>
            </a:ln>
          </c:spPr>
        </c:serLines>
        <c:axId val="56480958"/>
        <c:axId val="38566575"/>
      </c:bar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50" b="0" i="0" u="none" baseline="0"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44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09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"/>
          <c:y val="0.27475"/>
          <c:w val="0.2605"/>
          <c:h val="0.51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歳入予算比較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35"/>
          <c:y val="0.09"/>
          <c:w val="0.6205"/>
          <c:h val="0.89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'●予算比較'!$I$4</c:f>
              <c:strCache>
                <c:ptCount val="1"/>
                <c:pt idx="0">
                  <c:v>市税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'●予算比較'!$J$4:$K$4</c:f>
              <c:numCache/>
            </c:numRef>
          </c:val>
        </c:ser>
        <c:ser>
          <c:idx val="1"/>
          <c:order val="1"/>
          <c:tx>
            <c:strRef>
              <c:f>'●予算比較'!$I$5</c:f>
              <c:strCache>
                <c:ptCount val="1"/>
                <c:pt idx="0">
                  <c:v>地方交付税</c:v>
                </c:pt>
              </c:strCache>
            </c:strRef>
          </c:tx>
          <c:spPr>
            <a:pattFill prst="dk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'●予算比較'!$J$5:$K$5</c:f>
              <c:numCache/>
            </c:numRef>
          </c:val>
        </c:ser>
        <c:ser>
          <c:idx val="2"/>
          <c:order val="2"/>
          <c:tx>
            <c:strRef>
              <c:f>'●予算比較'!$I$6</c:f>
              <c:strCache>
                <c:ptCount val="1"/>
                <c:pt idx="0">
                  <c:v>国・県支出金</c:v>
                </c:pt>
              </c:strCache>
            </c:strRef>
          </c:tx>
          <c:spPr>
            <a:pattFill prst="narHorz">
              <a:fgClr>
                <a:srgbClr val="FFFF00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'●予算比較'!$J$6:$K$6</c:f>
              <c:numCache/>
            </c:numRef>
          </c:val>
        </c:ser>
        <c:ser>
          <c:idx val="3"/>
          <c:order val="3"/>
          <c:tx>
            <c:strRef>
              <c:f>'●予算比較'!$I$7</c:f>
              <c:strCache>
                <c:ptCount val="1"/>
                <c:pt idx="0">
                  <c:v>市債</c:v>
                </c:pt>
              </c:strCache>
            </c:strRef>
          </c:tx>
          <c:spPr>
            <a:pattFill prst="pct1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'●予算比較'!$J$7:$K$7</c:f>
              <c:numCache/>
            </c:numRef>
          </c:val>
        </c:ser>
        <c:ser>
          <c:idx val="4"/>
          <c:order val="4"/>
          <c:tx>
            <c:strRef>
              <c:f>'●予算比較'!$I$8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'●予算比較'!$J$3:$K$3</c:f>
              <c:strCache/>
            </c:strRef>
          </c:cat>
          <c:val>
            <c:numRef>
              <c:f>'●予算比較'!$J$8:$K$8</c:f>
              <c:numCache/>
            </c:numRef>
          </c:val>
        </c:ser>
        <c:overlap val="100"/>
        <c:serLines>
          <c:spPr>
            <a:ln w="12700">
              <a:solidFill/>
            </a:ln>
          </c:spPr>
        </c:serLines>
        <c:axId val="11554856"/>
        <c:axId val="36884841"/>
      </c:bar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億円</a:t>
                </a:r>
              </a:p>
            </c:rich>
          </c:tx>
          <c:layout>
            <c:manualLayout>
              <c:xMode val="factor"/>
              <c:yMode val="factor"/>
              <c:x val="0.27725"/>
              <c:y val="-0.144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3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crossAx val="115548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27825"/>
          <c:w val="0.2625"/>
          <c:h val="0.508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11</xdr:row>
      <xdr:rowOff>66675</xdr:rowOff>
    </xdr:from>
    <xdr:to>
      <xdr:col>5</xdr:col>
      <xdr:colOff>942975</xdr:colOff>
      <xdr:row>36</xdr:row>
      <xdr:rowOff>76200</xdr:rowOff>
    </xdr:to>
    <xdr:graphicFrame>
      <xdr:nvGraphicFramePr>
        <xdr:cNvPr id="1" name="Chart 1"/>
        <xdr:cNvGraphicFramePr/>
      </xdr:nvGraphicFramePr>
      <xdr:xfrm>
        <a:off x="809625" y="3219450"/>
        <a:ext cx="71247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11</xdr:row>
      <xdr:rowOff>47625</xdr:rowOff>
    </xdr:from>
    <xdr:to>
      <xdr:col>12</xdr:col>
      <xdr:colOff>942975</xdr:colOff>
      <xdr:row>36</xdr:row>
      <xdr:rowOff>85725</xdr:rowOff>
    </xdr:to>
    <xdr:graphicFrame>
      <xdr:nvGraphicFramePr>
        <xdr:cNvPr id="2" name="Chart 2"/>
        <xdr:cNvGraphicFramePr/>
      </xdr:nvGraphicFramePr>
      <xdr:xfrm>
        <a:off x="9096375" y="3200400"/>
        <a:ext cx="7077075" cy="711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&#27770;&#31639;&#32113;&#35336;H11&#24180;&#24230;\&#24179;11&#24180;&#24230;&#27770;&#31639;&#32113;&#35336;&#25512;&#312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&#21508;&#31278;&#25351;&#25968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Ax%20H12&#12398;&#20181;&#20107;\&#22522;&#22320;&#38306;&#20418;&#35036;&#21161;&#3732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ls%20&#27770;&#31639;&#32113;&#35336;H&#65305;&#24180;&#24230;\&#22235;&#24066;&#27604;&#3661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&#27507;&#20837;&#20998;&#2651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104;&#31639;\Ax%20H11&#20104;&#31639;&#32232;&#25104;\11&#24403;&#21021;&#23550;&#21069;&#24180;&#24230;&#27604;&#366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入力"/>
      <sheetName val="経収比率11-10"/>
      <sheetName val="歳入推移"/>
      <sheetName val="歳出推移 "/>
      <sheetName val="歳入歳出"/>
      <sheetName val="35表"/>
      <sheetName val="15表人件費"/>
      <sheetName val="指標ｸﾞﾗﾌ"/>
      <sheetName val="経収比率 "/>
      <sheetName val="経収比率 試算"/>
      <sheetName val="33表"/>
      <sheetName val="普通会計指標 "/>
      <sheetName val="財政力指数"/>
    </sheetNames>
    <sheetDataSet>
      <sheetData sheetId="6">
        <row r="2">
          <cell r="L2" t="str">
            <v>平８</v>
          </cell>
          <cell r="M2" t="str">
            <v>平９</v>
          </cell>
          <cell r="N2" t="str">
            <v>平10</v>
          </cell>
          <cell r="O2" t="str">
            <v>平11</v>
          </cell>
          <cell r="P2" t="str">
            <v>平11-平10</v>
          </cell>
        </row>
        <row r="6">
          <cell r="L6">
            <v>1958197</v>
          </cell>
          <cell r="M6">
            <v>1931244</v>
          </cell>
          <cell r="N6">
            <v>1876725</v>
          </cell>
          <cell r="O6">
            <v>1889760</v>
          </cell>
          <cell r="P6">
            <v>13035</v>
          </cell>
        </row>
        <row r="16">
          <cell r="L16">
            <v>62979</v>
          </cell>
          <cell r="M16">
            <v>61053</v>
          </cell>
          <cell r="N16">
            <v>54584</v>
          </cell>
          <cell r="O16">
            <v>54499</v>
          </cell>
          <cell r="P16">
            <v>-85</v>
          </cell>
        </row>
        <row r="27">
          <cell r="L27">
            <v>402453</v>
          </cell>
          <cell r="M27">
            <v>444705</v>
          </cell>
          <cell r="N27">
            <v>178857</v>
          </cell>
          <cell r="O27">
            <v>239994</v>
          </cell>
          <cell r="P27">
            <v>61137</v>
          </cell>
        </row>
        <row r="31">
          <cell r="L31">
            <v>2938771</v>
          </cell>
          <cell r="M31">
            <v>2978920</v>
          </cell>
          <cell r="N31">
            <v>2630388</v>
          </cell>
          <cell r="O31">
            <v>2693132</v>
          </cell>
          <cell r="P31">
            <v>62744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総括資料"/>
      <sheetName val="当初推移"/>
      <sheetName val="当初予算歳入"/>
      <sheetName val="当初予算歳出"/>
      <sheetName val="普通会計指標"/>
      <sheetName val="普通会計指標 (2)"/>
      <sheetName val="決算統計入出"/>
      <sheetName val="経常比率試算"/>
      <sheetName val="総括"/>
      <sheetName val="表頭"/>
      <sheetName val="当初歳入"/>
      <sheetName val="当初歳出"/>
      <sheetName val="人件費 (2)"/>
      <sheetName val="人件費"/>
      <sheetName val="当初歳出②"/>
      <sheetName val="普通会計指標  (2)"/>
      <sheetName val="交付税"/>
      <sheetName val="基金"/>
      <sheetName val="基金 (2)"/>
      <sheetName val="普通会計指標 "/>
      <sheetName val="決算統計入出 "/>
    </sheetNames>
    <sheetDataSet>
      <sheetData sheetId="1">
        <row r="1">
          <cell r="B1" t="str">
            <v>元</v>
          </cell>
          <cell r="C1" t="str">
            <v>２</v>
          </cell>
          <cell r="D1" t="str">
            <v>３</v>
          </cell>
          <cell r="E1" t="str">
            <v>４</v>
          </cell>
          <cell r="F1" t="str">
            <v>５</v>
          </cell>
          <cell r="G1" t="str">
            <v>６</v>
          </cell>
          <cell r="H1" t="str">
            <v>７</v>
          </cell>
          <cell r="I1" t="str">
            <v>８</v>
          </cell>
          <cell r="J1" t="str">
            <v>９</v>
          </cell>
          <cell r="K1" t="str">
            <v>10</v>
          </cell>
        </row>
        <row r="2">
          <cell r="D2">
            <v>10870000</v>
          </cell>
          <cell r="E2">
            <v>12450000</v>
          </cell>
          <cell r="F2">
            <v>15490000</v>
          </cell>
          <cell r="G2">
            <v>15240000</v>
          </cell>
          <cell r="H2">
            <v>13160000</v>
          </cell>
          <cell r="I2">
            <v>12777000</v>
          </cell>
          <cell r="J2">
            <v>13376000</v>
          </cell>
          <cell r="K2">
            <v>12876000</v>
          </cell>
        </row>
        <row r="4">
          <cell r="D4">
            <v>2115072</v>
          </cell>
          <cell r="E4">
            <v>2278608</v>
          </cell>
          <cell r="F4">
            <v>2269044</v>
          </cell>
          <cell r="G4">
            <v>2363614</v>
          </cell>
          <cell r="H4">
            <v>2311341</v>
          </cell>
          <cell r="I4">
            <v>2286292</v>
          </cell>
          <cell r="J4">
            <v>2238161</v>
          </cell>
          <cell r="K4">
            <v>2334905</v>
          </cell>
        </row>
        <row r="6">
          <cell r="B6">
            <v>2009685</v>
          </cell>
          <cell r="C6">
            <v>1356099</v>
          </cell>
          <cell r="D6">
            <v>1162902</v>
          </cell>
          <cell r="E6">
            <v>1344379</v>
          </cell>
          <cell r="F6">
            <v>1338328</v>
          </cell>
          <cell r="G6">
            <v>1550299</v>
          </cell>
          <cell r="H6">
            <v>2596418</v>
          </cell>
          <cell r="I6">
            <v>2572336</v>
          </cell>
          <cell r="J6">
            <v>2232104</v>
          </cell>
          <cell r="K6">
            <v>2146059</v>
          </cell>
        </row>
        <row r="8">
          <cell r="B8">
            <v>1863048</v>
          </cell>
          <cell r="C8">
            <v>2170566</v>
          </cell>
          <cell r="D8">
            <v>2255175</v>
          </cell>
          <cell r="E8">
            <v>2529523</v>
          </cell>
          <cell r="F8">
            <v>2701361</v>
          </cell>
          <cell r="G8">
            <v>2886667</v>
          </cell>
          <cell r="H8">
            <v>2890708</v>
          </cell>
          <cell r="I8">
            <v>3360566</v>
          </cell>
          <cell r="J8">
            <v>3467372</v>
          </cell>
          <cell r="K8">
            <v>3677222</v>
          </cell>
        </row>
      </sheetData>
      <sheetData sheetId="10">
        <row r="2">
          <cell r="N2">
            <v>3190400</v>
          </cell>
          <cell r="O2">
            <v>3232335</v>
          </cell>
          <cell r="P2">
            <v>3456937</v>
          </cell>
          <cell r="Q2">
            <v>3692112</v>
          </cell>
          <cell r="R2">
            <v>3900461</v>
          </cell>
          <cell r="S2">
            <v>3598393</v>
          </cell>
          <cell r="T2">
            <v>3910306</v>
          </cell>
          <cell r="U2">
            <v>4026875</v>
          </cell>
          <cell r="V2">
            <v>4077915</v>
          </cell>
          <cell r="W2">
            <v>4097799</v>
          </cell>
        </row>
        <row r="18">
          <cell r="N18">
            <v>1640000</v>
          </cell>
          <cell r="O18">
            <v>1797275</v>
          </cell>
          <cell r="P18">
            <v>2068201</v>
          </cell>
          <cell r="Q18">
            <v>2428885</v>
          </cell>
          <cell r="R18">
            <v>2920751</v>
          </cell>
          <cell r="S18">
            <v>3042947</v>
          </cell>
          <cell r="T18">
            <v>2933010</v>
          </cell>
          <cell r="U18">
            <v>2867972</v>
          </cell>
          <cell r="V18">
            <v>3089752</v>
          </cell>
          <cell r="W18">
            <v>3213135</v>
          </cell>
        </row>
        <row r="22">
          <cell r="N22">
            <v>536900</v>
          </cell>
          <cell r="O22">
            <v>236600</v>
          </cell>
          <cell r="P22">
            <v>221300</v>
          </cell>
          <cell r="Q22">
            <v>671600</v>
          </cell>
          <cell r="R22">
            <v>1876600</v>
          </cell>
          <cell r="S22">
            <v>2202200</v>
          </cell>
          <cell r="T22">
            <v>1019800</v>
          </cell>
          <cell r="U22">
            <v>962700</v>
          </cell>
          <cell r="V22">
            <v>1299300</v>
          </cell>
          <cell r="W22">
            <v>444100</v>
          </cell>
        </row>
      </sheetData>
      <sheetData sheetId="11">
        <row r="2">
          <cell r="M2">
            <v>1931079</v>
          </cell>
          <cell r="N2">
            <v>2167670</v>
          </cell>
          <cell r="O2">
            <v>2200734</v>
          </cell>
          <cell r="P2">
            <v>2345868</v>
          </cell>
          <cell r="Q2">
            <v>2459014</v>
          </cell>
          <cell r="R2">
            <v>2803009</v>
          </cell>
          <cell r="S2">
            <v>2773983</v>
          </cell>
          <cell r="T2">
            <v>2670930</v>
          </cell>
          <cell r="U2">
            <v>2809118</v>
          </cell>
          <cell r="V2">
            <v>2600743</v>
          </cell>
        </row>
        <row r="11">
          <cell r="M11">
            <v>1918013</v>
          </cell>
          <cell r="N11">
            <v>1265120</v>
          </cell>
          <cell r="O11">
            <v>1452537</v>
          </cell>
          <cell r="P11">
            <v>2491960</v>
          </cell>
          <cell r="Q11">
            <v>4831773</v>
          </cell>
          <cell r="R11">
            <v>3981707</v>
          </cell>
          <cell r="S11">
            <v>1878537</v>
          </cell>
          <cell r="T11">
            <v>1189532</v>
          </cell>
          <cell r="U11">
            <v>1460244</v>
          </cell>
          <cell r="V11">
            <v>1191427</v>
          </cell>
        </row>
        <row r="13">
          <cell r="M13">
            <v>891383</v>
          </cell>
          <cell r="N13">
            <v>919443</v>
          </cell>
          <cell r="O13">
            <v>955475</v>
          </cell>
          <cell r="P13">
            <v>968921</v>
          </cell>
          <cell r="Q13">
            <v>986069</v>
          </cell>
          <cell r="R13">
            <v>1169809</v>
          </cell>
          <cell r="S13">
            <v>1411525</v>
          </cell>
          <cell r="T13">
            <v>1610063</v>
          </cell>
          <cell r="U13">
            <v>1649884</v>
          </cell>
          <cell r="V13">
            <v>1712452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防衛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四市比較"/>
      <sheetName val="四市比較 (2)"/>
      <sheetName val="四市指数比較"/>
    </sheetNames>
    <sheetDataSet>
      <sheetData sheetId="2">
        <row r="2">
          <cell r="C2">
            <v>0.783</v>
          </cell>
          <cell r="D2">
            <v>0.783</v>
          </cell>
          <cell r="E2">
            <v>0.772</v>
          </cell>
          <cell r="F2">
            <v>0.738</v>
          </cell>
          <cell r="G2">
            <v>0.725</v>
          </cell>
          <cell r="H2">
            <v>0.709</v>
          </cell>
          <cell r="I2">
            <v>0.721</v>
          </cell>
          <cell r="J2">
            <v>0.721</v>
          </cell>
          <cell r="K2">
            <v>0.743</v>
          </cell>
          <cell r="L2">
            <v>0.706</v>
          </cell>
          <cell r="M2">
            <v>0.75</v>
          </cell>
          <cell r="N2">
            <v>0.628</v>
          </cell>
          <cell r="O2">
            <v>0.637</v>
          </cell>
          <cell r="P2">
            <v>0.672</v>
          </cell>
          <cell r="Q2">
            <v>0.678</v>
          </cell>
          <cell r="R2">
            <v>0.6940000000000001</v>
          </cell>
          <cell r="S2">
            <v>0.708</v>
          </cell>
          <cell r="T2">
            <v>0.736</v>
          </cell>
          <cell r="U2">
            <v>0.773</v>
          </cell>
        </row>
        <row r="3">
          <cell r="C3">
            <v>0.8320000000000001</v>
          </cell>
          <cell r="D3">
            <v>0.8230000000000001</v>
          </cell>
          <cell r="E3">
            <v>0.8280000000000001</v>
          </cell>
          <cell r="F3">
            <v>0.809</v>
          </cell>
          <cell r="G3">
            <v>0.8260000000000001</v>
          </cell>
          <cell r="H3">
            <v>0.842</v>
          </cell>
          <cell r="I3">
            <v>0.867</v>
          </cell>
          <cell r="J3">
            <v>0.859</v>
          </cell>
          <cell r="K3">
            <v>0.89</v>
          </cell>
          <cell r="L3">
            <v>0.83</v>
          </cell>
          <cell r="M3">
            <v>0.8260000000000001</v>
          </cell>
          <cell r="N3">
            <v>0.752</v>
          </cell>
          <cell r="O3">
            <v>0.796</v>
          </cell>
          <cell r="P3">
            <v>0.801</v>
          </cell>
          <cell r="Q3">
            <v>0.798</v>
          </cell>
          <cell r="R3">
            <v>0.793</v>
          </cell>
          <cell r="S3">
            <v>0.926</v>
          </cell>
          <cell r="T3">
            <v>0.867</v>
          </cell>
          <cell r="U3">
            <v>0.895</v>
          </cell>
        </row>
        <row r="4">
          <cell r="C4">
            <v>0.659</v>
          </cell>
          <cell r="D4">
            <v>0.671</v>
          </cell>
          <cell r="E4">
            <v>0.68</v>
          </cell>
          <cell r="F4">
            <v>0.683</v>
          </cell>
          <cell r="G4">
            <v>0.705</v>
          </cell>
          <cell r="H4">
            <v>0.714</v>
          </cell>
          <cell r="I4">
            <v>0.73</v>
          </cell>
          <cell r="J4">
            <v>0.743</v>
          </cell>
          <cell r="K4">
            <v>0.778</v>
          </cell>
          <cell r="L4">
            <v>0.774</v>
          </cell>
          <cell r="M4">
            <v>0.759</v>
          </cell>
          <cell r="N4">
            <v>0.6920000000000001</v>
          </cell>
          <cell r="O4">
            <v>0.722</v>
          </cell>
          <cell r="P4">
            <v>0.734</v>
          </cell>
          <cell r="Q4">
            <v>0.729</v>
          </cell>
          <cell r="R4">
            <v>0.791</v>
          </cell>
          <cell r="S4">
            <v>0.836</v>
          </cell>
          <cell r="T4">
            <v>0.833</v>
          </cell>
          <cell r="U4">
            <v>0.8310000000000001</v>
          </cell>
        </row>
        <row r="5">
          <cell r="C5">
            <v>0.793</v>
          </cell>
          <cell r="D5">
            <v>0.773</v>
          </cell>
          <cell r="E5">
            <v>0.775</v>
          </cell>
          <cell r="F5">
            <v>0.785</v>
          </cell>
          <cell r="G5">
            <v>0.789</v>
          </cell>
          <cell r="H5">
            <v>0.75</v>
          </cell>
          <cell r="I5">
            <v>0.794</v>
          </cell>
          <cell r="J5">
            <v>0.8270000000000001</v>
          </cell>
          <cell r="K5">
            <v>0.769</v>
          </cell>
          <cell r="L5">
            <v>0.755</v>
          </cell>
          <cell r="M5">
            <v>0.749</v>
          </cell>
          <cell r="N5">
            <v>0.724</v>
          </cell>
          <cell r="O5">
            <v>0.737</v>
          </cell>
          <cell r="P5">
            <v>0.743</v>
          </cell>
          <cell r="Q5">
            <v>0.734</v>
          </cell>
          <cell r="R5">
            <v>0.769</v>
          </cell>
          <cell r="S5">
            <v>0.8140000000000001</v>
          </cell>
          <cell r="T5">
            <v>0.896</v>
          </cell>
          <cell r="U5">
            <v>0.92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歳入一覧"/>
      <sheetName val="分析"/>
      <sheetName val="歳入分析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ｸﾞﾗﾌ"/>
      <sheetName val="予算規模"/>
      <sheetName val="歳入の状況"/>
      <sheetName val="歳入①"/>
      <sheetName val="歳入②"/>
      <sheetName val="歳出①"/>
      <sheetName val="歳出②"/>
      <sheetName val="市税"/>
      <sheetName val="歳出増減"/>
      <sheetName val="歳出増減2"/>
      <sheetName val="◎歳入歳出"/>
      <sheetName val="性質別款ごと"/>
      <sheetName val="性質別総計"/>
      <sheetName val="当初推移"/>
      <sheetName val="予算規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="55" zoomScaleNormal="55" zoomScaleSheetLayoutView="42" workbookViewId="0" topLeftCell="A1">
      <selection activeCell="C118" sqref="C118"/>
    </sheetView>
  </sheetViews>
  <sheetFormatPr defaultColWidth="9.00390625" defaultRowHeight="13.5" outlineLevelRow="1"/>
  <cols>
    <col min="1" max="1" width="9.25390625" style="10" customWidth="1"/>
    <col min="2" max="6" width="20.625" style="10" customWidth="1"/>
    <col min="7" max="8" width="2.50390625" style="10" customWidth="1"/>
    <col min="9" max="13" width="20.625" style="10" customWidth="1"/>
    <col min="14" max="14" width="38.50390625" style="10" customWidth="1"/>
    <col min="15" max="16384" width="9.00390625" style="12" customWidth="1"/>
  </cols>
  <sheetData>
    <row r="1" spans="1:23" s="1" customFormat="1" ht="30.75" customHeight="1">
      <c r="A1" s="116"/>
      <c r="B1" s="156" t="s">
        <v>3</v>
      </c>
      <c r="C1" s="156"/>
      <c r="D1" s="156"/>
      <c r="E1" s="156"/>
      <c r="F1" s="156"/>
      <c r="G1" s="116"/>
      <c r="H1" s="116"/>
      <c r="I1" s="156" t="s">
        <v>4</v>
      </c>
      <c r="J1" s="156"/>
      <c r="K1" s="156"/>
      <c r="L1" s="156"/>
      <c r="M1" s="156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21.75" customHeight="1" thickBot="1">
      <c r="A2" s="116"/>
      <c r="B2" s="116"/>
      <c r="C2" s="116"/>
      <c r="D2" s="116"/>
      <c r="E2" s="116"/>
      <c r="F2" s="117" t="s">
        <v>5</v>
      </c>
      <c r="G2" s="117"/>
      <c r="H2" s="116"/>
      <c r="I2" s="116"/>
      <c r="J2" s="116"/>
      <c r="K2" s="116"/>
      <c r="L2" s="116"/>
      <c r="M2" s="117" t="s">
        <v>5</v>
      </c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21.75" customHeight="1" thickBot="1">
      <c r="A3" s="116"/>
      <c r="B3" s="118" t="s">
        <v>6</v>
      </c>
      <c r="C3" s="119" t="s">
        <v>7</v>
      </c>
      <c r="D3" s="120" t="s">
        <v>8</v>
      </c>
      <c r="E3" s="121" t="s">
        <v>9</v>
      </c>
      <c r="F3" s="122" t="s">
        <v>10</v>
      </c>
      <c r="G3" s="123"/>
      <c r="H3" s="116"/>
      <c r="I3" s="118" t="s">
        <v>6</v>
      </c>
      <c r="J3" s="119" t="s">
        <v>7</v>
      </c>
      <c r="K3" s="120" t="s">
        <v>8</v>
      </c>
      <c r="L3" s="121" t="s">
        <v>9</v>
      </c>
      <c r="M3" s="122" t="s">
        <v>10</v>
      </c>
      <c r="N3" s="5"/>
      <c r="O3" s="4"/>
      <c r="P3" s="4"/>
      <c r="Q3" s="4"/>
      <c r="R3" s="4"/>
      <c r="S3" s="4"/>
      <c r="T3" s="4"/>
      <c r="U3" s="4"/>
      <c r="V3" s="4"/>
      <c r="W3" s="4"/>
    </row>
    <row r="4" spans="1:27" s="1" customFormat="1" ht="21.75" customHeight="1">
      <c r="A4" s="116"/>
      <c r="B4" s="124" t="s">
        <v>11</v>
      </c>
      <c r="C4" s="125">
        <f aca="true" t="shared" si="0" ref="C4:D7">ROUND(C47/100000,1)</f>
        <v>27.4</v>
      </c>
      <c r="D4" s="126">
        <f t="shared" si="0"/>
        <v>22.5</v>
      </c>
      <c r="E4" s="127">
        <f aca="true" t="shared" si="1" ref="E4:E10">D4-C4</f>
        <v>-4.899999999999999</v>
      </c>
      <c r="F4" s="128">
        <f aca="true" t="shared" si="2" ref="F4:F10">E4/C4</f>
        <v>-0.17883211678832112</v>
      </c>
      <c r="G4" s="129"/>
      <c r="H4" s="116"/>
      <c r="I4" s="130" t="s">
        <v>12</v>
      </c>
      <c r="J4" s="125">
        <f>ROUND(J48/100000,1)</f>
        <v>39.5</v>
      </c>
      <c r="K4" s="126">
        <f>ROUND(K48/100000,1)</f>
        <v>36.6</v>
      </c>
      <c r="L4" s="127">
        <f aca="true" t="shared" si="3" ref="L4:L9">K4-J4</f>
        <v>-2.8999999999999986</v>
      </c>
      <c r="M4" s="128">
        <f aca="true" t="shared" si="4" ref="M4:M9">L4/J4</f>
        <v>-0.0734177215189873</v>
      </c>
      <c r="O4" s="4"/>
      <c r="P4" s="4"/>
      <c r="Q4" s="4"/>
      <c r="R4" s="4"/>
      <c r="S4" s="6"/>
      <c r="T4" s="6"/>
      <c r="U4" s="6"/>
      <c r="V4" s="4"/>
      <c r="W4" s="4"/>
      <c r="X4" s="4"/>
      <c r="Y4" s="7"/>
      <c r="Z4" s="4"/>
      <c r="AA4" s="4"/>
    </row>
    <row r="5" spans="1:27" s="1" customFormat="1" ht="21.75" customHeight="1">
      <c r="A5" s="116"/>
      <c r="B5" s="124" t="s">
        <v>13</v>
      </c>
      <c r="C5" s="125">
        <f t="shared" si="0"/>
        <v>15.7</v>
      </c>
      <c r="D5" s="126">
        <f t="shared" si="0"/>
        <v>20.9</v>
      </c>
      <c r="E5" s="127">
        <f t="shared" si="1"/>
        <v>5.199999999999999</v>
      </c>
      <c r="F5" s="128">
        <f t="shared" si="2"/>
        <v>0.33121019108280253</v>
      </c>
      <c r="G5" s="129"/>
      <c r="H5" s="116"/>
      <c r="I5" s="130" t="s">
        <v>14</v>
      </c>
      <c r="J5" s="125">
        <f>ROUND(J49/100000,1)</f>
        <v>33.1</v>
      </c>
      <c r="K5" s="125">
        <f>ROUND(K49/100000,1)</f>
        <v>29.6</v>
      </c>
      <c r="L5" s="127">
        <f t="shared" si="3"/>
        <v>-3.5</v>
      </c>
      <c r="M5" s="128">
        <f t="shared" si="4"/>
        <v>-0.10574018126888217</v>
      </c>
      <c r="O5" s="4"/>
      <c r="P5" s="4"/>
      <c r="Q5" s="4"/>
      <c r="R5" s="4"/>
      <c r="S5" s="6"/>
      <c r="T5" s="6"/>
      <c r="U5" s="6"/>
      <c r="V5" s="4"/>
      <c r="W5" s="4"/>
      <c r="X5" s="4"/>
      <c r="Y5" s="7"/>
      <c r="Z5" s="4"/>
      <c r="AA5" s="4"/>
    </row>
    <row r="6" spans="1:27" s="1" customFormat="1" ht="21.75" customHeight="1">
      <c r="A6" s="116"/>
      <c r="B6" s="124" t="s">
        <v>15</v>
      </c>
      <c r="C6" s="125">
        <f t="shared" si="0"/>
        <v>16.2</v>
      </c>
      <c r="D6" s="125">
        <f t="shared" si="0"/>
        <v>14.6</v>
      </c>
      <c r="E6" s="127">
        <f t="shared" si="1"/>
        <v>-1.5999999999999996</v>
      </c>
      <c r="F6" s="128">
        <f t="shared" si="2"/>
        <v>-0.09876543209876541</v>
      </c>
      <c r="G6" s="129"/>
      <c r="H6" s="116"/>
      <c r="I6" s="130" t="s">
        <v>16</v>
      </c>
      <c r="J6" s="125">
        <f>ROUND(J50/100000,1)-0.1</f>
        <v>21.7</v>
      </c>
      <c r="K6" s="126">
        <f>ROUND(K50/100000,1)</f>
        <v>16.4</v>
      </c>
      <c r="L6" s="127">
        <f t="shared" si="3"/>
        <v>-5.300000000000001</v>
      </c>
      <c r="M6" s="128">
        <f t="shared" si="4"/>
        <v>-0.24423963133640558</v>
      </c>
      <c r="O6" s="4"/>
      <c r="P6" s="4"/>
      <c r="Q6" s="4"/>
      <c r="R6" s="4"/>
      <c r="S6" s="6"/>
      <c r="T6" s="6"/>
      <c r="U6" s="6"/>
      <c r="V6" s="4"/>
      <c r="W6" s="4"/>
      <c r="X6" s="4"/>
      <c r="Y6" s="7"/>
      <c r="Z6" s="4"/>
      <c r="AA6" s="4"/>
    </row>
    <row r="7" spans="1:27" s="1" customFormat="1" ht="21.75" customHeight="1">
      <c r="A7" s="116"/>
      <c r="B7" s="124" t="s">
        <v>17</v>
      </c>
      <c r="C7" s="125">
        <f t="shared" si="0"/>
        <v>24.8</v>
      </c>
      <c r="D7" s="126">
        <f t="shared" si="0"/>
        <v>5.7</v>
      </c>
      <c r="E7" s="127">
        <f t="shared" si="1"/>
        <v>-19.1</v>
      </c>
      <c r="F7" s="128">
        <f t="shared" si="2"/>
        <v>-0.7701612903225806</v>
      </c>
      <c r="G7" s="129"/>
      <c r="H7" s="116"/>
      <c r="I7" s="131" t="s">
        <v>18</v>
      </c>
      <c r="J7" s="125">
        <f>ROUND(J51/100000,1)</f>
        <v>16.2</v>
      </c>
      <c r="K7" s="126">
        <f>ROUND(K51/100000,1)</f>
        <v>5.4</v>
      </c>
      <c r="L7" s="127">
        <f t="shared" si="3"/>
        <v>-10.799999999999999</v>
      </c>
      <c r="M7" s="128">
        <f t="shared" si="4"/>
        <v>-0.6666666666666666</v>
      </c>
      <c r="O7" s="4"/>
      <c r="P7" s="4"/>
      <c r="Q7" s="4"/>
      <c r="R7" s="4"/>
      <c r="S7" s="6"/>
      <c r="T7" s="6"/>
      <c r="U7" s="6"/>
      <c r="V7" s="4"/>
      <c r="W7" s="4"/>
      <c r="X7" s="4"/>
      <c r="Y7" s="7"/>
      <c r="Z7" s="4"/>
      <c r="AA7" s="4"/>
    </row>
    <row r="8" spans="1:27" s="1" customFormat="1" ht="21.75" customHeight="1" thickBot="1">
      <c r="A8" s="116"/>
      <c r="B8" s="124" t="s">
        <v>19</v>
      </c>
      <c r="C8" s="125">
        <f>ROUND(C55/100000,1)</f>
        <v>17</v>
      </c>
      <c r="D8" s="126">
        <f>ROUND(D55/100000,1)</f>
        <v>18.8</v>
      </c>
      <c r="E8" s="127">
        <f t="shared" si="1"/>
        <v>1.8000000000000007</v>
      </c>
      <c r="F8" s="128">
        <f t="shared" si="2"/>
        <v>0.10588235294117651</v>
      </c>
      <c r="G8" s="129"/>
      <c r="H8" s="116"/>
      <c r="I8" s="132" t="s">
        <v>20</v>
      </c>
      <c r="J8" s="133">
        <f>ROUND(J55/100000,1)</f>
        <v>50</v>
      </c>
      <c r="K8" s="134">
        <f>ROUND(K55/100000,1)</f>
        <v>35.3</v>
      </c>
      <c r="L8" s="135">
        <f t="shared" si="3"/>
        <v>-14.700000000000003</v>
      </c>
      <c r="M8" s="136">
        <f t="shared" si="4"/>
        <v>-0.29400000000000004</v>
      </c>
      <c r="N8" s="3"/>
      <c r="O8" s="4"/>
      <c r="P8" s="4"/>
      <c r="Q8" s="4"/>
      <c r="R8" s="8"/>
      <c r="S8" s="6"/>
      <c r="T8" s="6"/>
      <c r="U8" s="6"/>
      <c r="V8" s="4"/>
      <c r="W8" s="4"/>
      <c r="X8" s="4"/>
      <c r="Y8" s="7"/>
      <c r="Z8" s="4"/>
      <c r="AA8" s="4"/>
    </row>
    <row r="9" spans="1:27" s="1" customFormat="1" ht="21.75" customHeight="1" thickBot="1" thickTop="1">
      <c r="A9" s="137"/>
      <c r="B9" s="138" t="s">
        <v>20</v>
      </c>
      <c r="C9" s="133">
        <f>ROUND(C56/100000,1)</f>
        <v>59.4</v>
      </c>
      <c r="D9" s="134">
        <f>ROUND(D56/100000,1)</f>
        <v>40.8</v>
      </c>
      <c r="E9" s="135">
        <f t="shared" si="1"/>
        <v>-18.6</v>
      </c>
      <c r="F9" s="136">
        <f t="shared" si="2"/>
        <v>-0.31313131313131315</v>
      </c>
      <c r="G9" s="129"/>
      <c r="H9" s="116"/>
      <c r="I9" s="139" t="s">
        <v>21</v>
      </c>
      <c r="J9" s="140">
        <f>SUM(J4:J5)+SUM(J6:J8)</f>
        <v>160.5</v>
      </c>
      <c r="K9" s="141">
        <f>SUM(K4:K5)+SUM(K6:K8)</f>
        <v>123.3</v>
      </c>
      <c r="L9" s="142">
        <f t="shared" si="3"/>
        <v>-37.2</v>
      </c>
      <c r="M9" s="143">
        <f t="shared" si="4"/>
        <v>-0.23177570093457947</v>
      </c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7"/>
      <c r="Z9" s="4"/>
      <c r="AA9" s="4"/>
    </row>
    <row r="10" spans="1:27" s="1" customFormat="1" ht="21.75" customHeight="1" thickBot="1" thickTop="1">
      <c r="A10" s="144"/>
      <c r="B10" s="139" t="s">
        <v>21</v>
      </c>
      <c r="C10" s="140">
        <f>SUM(C4:C6)+SUM(C7:C9)</f>
        <v>160.5</v>
      </c>
      <c r="D10" s="141">
        <f>SUM(D4:D6)+SUM(D7:D9)</f>
        <v>123.3</v>
      </c>
      <c r="E10" s="142">
        <f t="shared" si="1"/>
        <v>-37.2</v>
      </c>
      <c r="F10" s="143">
        <f t="shared" si="2"/>
        <v>-0.23177570093457947</v>
      </c>
      <c r="G10" s="145"/>
      <c r="H10" s="137"/>
      <c r="I10" s="116" t="s">
        <v>22</v>
      </c>
      <c r="J10" s="116"/>
      <c r="K10" s="116"/>
      <c r="L10" s="116"/>
      <c r="M10" s="116"/>
      <c r="N10" s="8"/>
      <c r="O10" s="4"/>
      <c r="P10" s="4"/>
      <c r="Q10" s="4"/>
      <c r="R10" s="4"/>
      <c r="S10" s="4"/>
      <c r="T10" s="4"/>
      <c r="U10" s="4"/>
      <c r="V10" s="4"/>
      <c r="W10" s="4"/>
      <c r="X10" s="4"/>
      <c r="Y10" s="7"/>
      <c r="Z10" s="4"/>
      <c r="AA10" s="4"/>
    </row>
    <row r="11" spans="1:23" s="1" customFormat="1" ht="21.75" customHeight="1">
      <c r="A11" s="116"/>
      <c r="B11" s="116" t="s">
        <v>23</v>
      </c>
      <c r="C11" s="116"/>
      <c r="D11" s="116"/>
      <c r="E11" s="116"/>
      <c r="F11" s="116"/>
      <c r="G11" s="116"/>
      <c r="H11" s="144"/>
      <c r="I11" s="116"/>
      <c r="J11" s="116"/>
      <c r="K11" s="116"/>
      <c r="L11" s="116"/>
      <c r="M11" s="116"/>
      <c r="N11" s="9"/>
      <c r="O11" s="2"/>
      <c r="P11" s="2"/>
      <c r="Q11" s="2"/>
      <c r="R11" s="2"/>
      <c r="S11" s="2"/>
      <c r="T11" s="2"/>
      <c r="U11" s="2"/>
      <c r="V11" s="2"/>
      <c r="W11" s="2"/>
    </row>
    <row r="12" spans="1:23" s="1" customFormat="1" ht="21.7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O12" s="2"/>
      <c r="P12" s="2"/>
      <c r="Q12" s="2"/>
      <c r="R12" s="2"/>
      <c r="S12" s="2"/>
      <c r="T12" s="2"/>
      <c r="U12" s="2"/>
      <c r="V12" s="2"/>
      <c r="W12" s="2"/>
    </row>
    <row r="13" spans="1:23" s="10" customFormat="1" ht="22.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O13" s="11"/>
      <c r="P13" s="11"/>
      <c r="Q13" s="11"/>
      <c r="R13" s="11"/>
      <c r="S13" s="11"/>
      <c r="T13" s="11"/>
      <c r="U13" s="11"/>
      <c r="V13" s="11"/>
      <c r="W13" s="11"/>
    </row>
    <row r="14" spans="1:23" s="10" customFormat="1" ht="22.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0" customFormat="1" ht="22.5" customHeight="1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 ht="22.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0" customFormat="1" ht="22.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0" customFormat="1" ht="22.5" customHeight="1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0" customFormat="1" ht="22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0" customFormat="1" ht="22.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0" customFormat="1" ht="22.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0" customFormat="1" ht="22.5" customHeight="1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0" customFormat="1" ht="22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0" customFormat="1" ht="22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0" customFormat="1" ht="22.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0" customFormat="1" ht="22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0" customFormat="1" ht="22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0" customFormat="1" ht="22.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0" customFormat="1" ht="22.5" customHeigh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0" customFormat="1" ht="22.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0" customFormat="1" ht="22.5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0" customFormat="1" ht="22.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0" customFormat="1" ht="22.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0" customFormat="1" ht="22.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0" customFormat="1" ht="22.5" customHeight="1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0" customFormat="1" ht="18" customHeight="1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0" customFormat="1" ht="15.75" customHeight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0" customFormat="1" ht="30.75" customHeight="1">
      <c r="A38" s="147" t="s">
        <v>24</v>
      </c>
      <c r="B38" s="146"/>
      <c r="C38" s="165" t="s">
        <v>25</v>
      </c>
      <c r="D38" s="165"/>
      <c r="E38" s="165"/>
      <c r="F38" s="165"/>
      <c r="G38" s="165"/>
      <c r="H38" s="165"/>
      <c r="I38" s="165"/>
      <c r="J38" s="165"/>
      <c r="K38" s="146"/>
      <c r="L38" s="146"/>
      <c r="M38" s="146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0" customFormat="1" ht="18" customHeight="1">
      <c r="A39" s="162"/>
      <c r="B39" s="162"/>
      <c r="C39" s="148" t="s">
        <v>26</v>
      </c>
      <c r="D39" s="148" t="s">
        <v>0</v>
      </c>
      <c r="E39" s="148" t="s">
        <v>1</v>
      </c>
      <c r="F39" s="148" t="s">
        <v>2</v>
      </c>
      <c r="G39" s="160" t="s">
        <v>27</v>
      </c>
      <c r="H39" s="160"/>
      <c r="I39" s="160"/>
      <c r="J39" s="148" t="s">
        <v>28</v>
      </c>
      <c r="K39" s="154" t="s">
        <v>29</v>
      </c>
      <c r="L39" s="155"/>
      <c r="M39" s="155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0" customFormat="1" ht="18" customHeight="1">
      <c r="A40" s="163" t="s">
        <v>30</v>
      </c>
      <c r="B40" s="163"/>
      <c r="C40" s="149">
        <f>291+1</f>
        <v>292</v>
      </c>
      <c r="D40" s="149">
        <f>281+1</f>
        <v>282</v>
      </c>
      <c r="E40" s="149">
        <f>278+1</f>
        <v>279</v>
      </c>
      <c r="F40" s="149">
        <f>271+1</f>
        <v>272</v>
      </c>
      <c r="G40" s="161">
        <f>266+1</f>
        <v>267</v>
      </c>
      <c r="H40" s="161"/>
      <c r="I40" s="161"/>
      <c r="J40" s="150">
        <f>G40-C40</f>
        <v>-25</v>
      </c>
      <c r="K40" s="154"/>
      <c r="L40" s="155"/>
      <c r="M40" s="155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0" customFormat="1" ht="18" customHeight="1">
      <c r="A41" s="163" t="s">
        <v>31</v>
      </c>
      <c r="B41" s="163"/>
      <c r="C41" s="151">
        <f>ROUND((14351552664-11460000)/100000000,1)</f>
        <v>143.4</v>
      </c>
      <c r="D41" s="152">
        <f>ROUND(14119911676/100000000,1)</f>
        <v>141.2</v>
      </c>
      <c r="E41" s="152">
        <f>ROUND(13906309316/100000000,1)</f>
        <v>139.1</v>
      </c>
      <c r="F41" s="152">
        <f>ROUND(13418/100,1)</f>
        <v>134.2</v>
      </c>
      <c r="G41" s="157">
        <f>ROUND(12710/100,1)</f>
        <v>127.1</v>
      </c>
      <c r="H41" s="158"/>
      <c r="I41" s="159"/>
      <c r="J41" s="153">
        <f>G41-C41</f>
        <v>-16.30000000000001</v>
      </c>
      <c r="K41" s="146"/>
      <c r="L41" s="146"/>
      <c r="M41" s="146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0" customFormat="1" ht="18" customHeight="1">
      <c r="A42" s="166" t="s">
        <v>32</v>
      </c>
      <c r="B42" s="167"/>
      <c r="C42" s="151">
        <f>ROUND((14351552664-11460000-545200000)/100000000,1)</f>
        <v>137.9</v>
      </c>
      <c r="D42" s="152">
        <f>ROUND((14119911676-1296700000)/100000000,1)</f>
        <v>128.2</v>
      </c>
      <c r="E42" s="152">
        <f>ROUND((13906309316-1833100000)/100000000,1)</f>
        <v>120.7</v>
      </c>
      <c r="F42" s="152">
        <f>ROUND((13418-2235)/100,1)</f>
        <v>111.8</v>
      </c>
      <c r="G42" s="157">
        <f>ROUND((12710-2571)/100,1)</f>
        <v>101.4</v>
      </c>
      <c r="H42" s="158"/>
      <c r="I42" s="159"/>
      <c r="J42" s="153">
        <f>G42-C42</f>
        <v>-36.5</v>
      </c>
      <c r="K42" s="146"/>
      <c r="L42" s="146"/>
      <c r="M42" s="146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0" customFormat="1" ht="18" customHeight="1">
      <c r="A43" s="163" t="s">
        <v>33</v>
      </c>
      <c r="B43" s="163"/>
      <c r="C43" s="151">
        <f>ROUND(2087731/100000,1)</f>
        <v>20.9</v>
      </c>
      <c r="D43" s="152">
        <f>ROUND(2597477/100000,1)</f>
        <v>26</v>
      </c>
      <c r="E43" s="152">
        <f>ROUND(3127893/100000,1)</f>
        <v>31.3</v>
      </c>
      <c r="F43" s="152">
        <f>ROUND(329548/10000,1)</f>
        <v>33</v>
      </c>
      <c r="G43" s="157">
        <f>ROUND(317738/10000,1)</f>
        <v>31.8</v>
      </c>
      <c r="H43" s="158"/>
      <c r="I43" s="159"/>
      <c r="J43" s="153">
        <f>G43-C43</f>
        <v>10.900000000000002</v>
      </c>
      <c r="K43" s="146"/>
      <c r="L43" s="146"/>
      <c r="M43" s="146"/>
      <c r="O43" s="11"/>
      <c r="P43" s="11"/>
      <c r="Q43" s="11"/>
      <c r="R43" s="11"/>
      <c r="S43" s="11"/>
      <c r="T43" s="11"/>
      <c r="U43" s="11"/>
      <c r="V43" s="11"/>
      <c r="W43" s="11"/>
    </row>
    <row r="44" spans="7:23" s="10" customFormat="1" ht="18" customHeight="1">
      <c r="G44" s="164"/>
      <c r="H44" s="164"/>
      <c r="I44" s="164"/>
      <c r="O44" s="11"/>
      <c r="P44" s="11"/>
      <c r="Q44" s="11"/>
      <c r="R44" s="11"/>
      <c r="S44" s="11"/>
      <c r="T44" s="11"/>
      <c r="U44" s="11"/>
      <c r="V44" s="11"/>
      <c r="W44" s="11"/>
    </row>
    <row r="46" spans="2:14" ht="15" hidden="1" outlineLevel="1" thickBot="1">
      <c r="B46" s="13" t="s">
        <v>6</v>
      </c>
      <c r="C46" s="14" t="s">
        <v>7</v>
      </c>
      <c r="D46" s="15" t="s">
        <v>8</v>
      </c>
      <c r="E46" s="16" t="s">
        <v>34</v>
      </c>
      <c r="F46" s="17" t="s">
        <v>10</v>
      </c>
      <c r="G46" s="18"/>
      <c r="N46" s="19" t="s">
        <v>35</v>
      </c>
    </row>
    <row r="47" spans="2:14" ht="15" hidden="1" outlineLevel="1" thickBot="1">
      <c r="B47" s="20" t="s">
        <v>11</v>
      </c>
      <c r="C47" s="21">
        <f aca="true" t="shared" si="5" ref="C47:D54">C61</f>
        <v>2740502</v>
      </c>
      <c r="D47" s="22">
        <f t="shared" si="5"/>
        <v>2246712</v>
      </c>
      <c r="E47" s="23">
        <f aca="true" t="shared" si="6" ref="E47:E57">D47-C47</f>
        <v>-493790</v>
      </c>
      <c r="F47" s="24">
        <f aca="true" t="shared" si="7" ref="F47:F57">E47/C47</f>
        <v>-0.18018231696236675</v>
      </c>
      <c r="G47" s="25"/>
      <c r="I47" s="13" t="s">
        <v>6</v>
      </c>
      <c r="J47" s="14" t="s">
        <v>7</v>
      </c>
      <c r="K47" s="15" t="s">
        <v>8</v>
      </c>
      <c r="L47" s="16" t="s">
        <v>34</v>
      </c>
      <c r="M47" s="15" t="s">
        <v>10</v>
      </c>
      <c r="N47" s="26" t="s">
        <v>36</v>
      </c>
    </row>
    <row r="48" spans="2:14" ht="14.25" hidden="1" outlineLevel="1">
      <c r="B48" s="20" t="s">
        <v>13</v>
      </c>
      <c r="C48" s="27">
        <f t="shared" si="5"/>
        <v>1565030</v>
      </c>
      <c r="D48" s="22">
        <f t="shared" si="5"/>
        <v>2088180</v>
      </c>
      <c r="E48" s="23">
        <f t="shared" si="6"/>
        <v>523150</v>
      </c>
      <c r="F48" s="24">
        <f t="shared" si="7"/>
        <v>0.3342747423372076</v>
      </c>
      <c r="G48" s="25"/>
      <c r="I48" s="20" t="s">
        <v>12</v>
      </c>
      <c r="J48" s="28">
        <f>J61</f>
        <v>3948005</v>
      </c>
      <c r="K48" s="29">
        <f>K61</f>
        <v>3662563</v>
      </c>
      <c r="L48" s="23">
        <f aca="true" t="shared" si="8" ref="L48:L56">K48-J48</f>
        <v>-285442</v>
      </c>
      <c r="M48" s="30">
        <f aca="true" t="shared" si="9" ref="M48:M56">L48/J48</f>
        <v>-0.07230031370274353</v>
      </c>
      <c r="N48" s="31"/>
    </row>
    <row r="49" spans="2:14" ht="14.25" hidden="1" outlineLevel="1">
      <c r="B49" s="20" t="s">
        <v>15</v>
      </c>
      <c r="C49" s="27">
        <f t="shared" si="5"/>
        <v>1618445</v>
      </c>
      <c r="D49" s="27">
        <f t="shared" si="5"/>
        <v>1461200</v>
      </c>
      <c r="E49" s="23">
        <f t="shared" si="6"/>
        <v>-157245</v>
      </c>
      <c r="F49" s="24">
        <f t="shared" si="7"/>
        <v>-0.09715807457157952</v>
      </c>
      <c r="G49" s="25"/>
      <c r="I49" s="20" t="s">
        <v>14</v>
      </c>
      <c r="J49" s="32">
        <f>J71</f>
        <v>3310000</v>
      </c>
      <c r="K49" s="32">
        <f>K71</f>
        <v>2960000</v>
      </c>
      <c r="L49" s="23">
        <f t="shared" si="8"/>
        <v>-350000</v>
      </c>
      <c r="M49" s="30">
        <f t="shared" si="9"/>
        <v>-0.10574018126888217</v>
      </c>
      <c r="N49" s="31"/>
    </row>
    <row r="50" spans="2:14" ht="14.25" hidden="1" outlineLevel="1">
      <c r="B50" s="20" t="s">
        <v>17</v>
      </c>
      <c r="C50" s="27">
        <f t="shared" si="5"/>
        <v>2484741</v>
      </c>
      <c r="D50" s="22">
        <f t="shared" si="5"/>
        <v>570921</v>
      </c>
      <c r="E50" s="23">
        <f t="shared" si="6"/>
        <v>-1913820</v>
      </c>
      <c r="F50" s="24">
        <f t="shared" si="7"/>
        <v>-0.7702291707666916</v>
      </c>
      <c r="G50" s="25"/>
      <c r="I50" s="20" t="s">
        <v>16</v>
      </c>
      <c r="J50" s="32">
        <f>J72+J73</f>
        <v>2175577</v>
      </c>
      <c r="K50" s="29">
        <f>K72+K73</f>
        <v>1643849</v>
      </c>
      <c r="L50" s="23">
        <f t="shared" si="8"/>
        <v>-531728</v>
      </c>
      <c r="M50" s="30">
        <f t="shared" si="9"/>
        <v>-0.24440780537760787</v>
      </c>
      <c r="N50" s="31"/>
    </row>
    <row r="51" spans="2:14" ht="14.25" hidden="1" outlineLevel="1">
      <c r="B51" s="33" t="s">
        <v>37</v>
      </c>
      <c r="C51" s="34">
        <f t="shared" si="5"/>
        <v>895093</v>
      </c>
      <c r="D51" s="35">
        <f t="shared" si="5"/>
        <v>102475</v>
      </c>
      <c r="E51" s="36">
        <f t="shared" si="6"/>
        <v>-792618</v>
      </c>
      <c r="F51" s="37">
        <f t="shared" si="7"/>
        <v>-0.8855146895350539</v>
      </c>
      <c r="G51" s="38"/>
      <c r="I51" s="20" t="s">
        <v>18</v>
      </c>
      <c r="J51" s="32">
        <f aca="true" t="shared" si="10" ref="J51:K54">J74</f>
        <v>1616900</v>
      </c>
      <c r="K51" s="29">
        <f t="shared" si="10"/>
        <v>535800</v>
      </c>
      <c r="L51" s="23">
        <f t="shared" si="8"/>
        <v>-1081100</v>
      </c>
      <c r="M51" s="30">
        <f t="shared" si="9"/>
        <v>-0.6686251468860165</v>
      </c>
      <c r="N51" s="31"/>
    </row>
    <row r="52" spans="2:14" ht="14.25" hidden="1" outlineLevel="1">
      <c r="B52" s="33" t="s">
        <v>38</v>
      </c>
      <c r="C52" s="34">
        <f t="shared" si="5"/>
        <v>1532617</v>
      </c>
      <c r="D52" s="35">
        <f t="shared" si="5"/>
        <v>468446</v>
      </c>
      <c r="E52" s="36">
        <f t="shared" si="6"/>
        <v>-1064171</v>
      </c>
      <c r="F52" s="37">
        <f t="shared" si="7"/>
        <v>-0.6943489469319472</v>
      </c>
      <c r="G52" s="38"/>
      <c r="I52" s="33" t="s">
        <v>39</v>
      </c>
      <c r="J52" s="39">
        <f t="shared" si="10"/>
        <v>1224900</v>
      </c>
      <c r="K52" s="40">
        <f t="shared" si="10"/>
        <v>149800</v>
      </c>
      <c r="L52" s="36">
        <f t="shared" si="8"/>
        <v>-1075100</v>
      </c>
      <c r="M52" s="41">
        <f t="shared" si="9"/>
        <v>-0.877704302392032</v>
      </c>
      <c r="N52" s="42"/>
    </row>
    <row r="53" spans="2:14" ht="14.25" hidden="1" outlineLevel="1">
      <c r="B53" s="33" t="s">
        <v>40</v>
      </c>
      <c r="C53" s="34">
        <f t="shared" si="5"/>
        <v>12025</v>
      </c>
      <c r="D53" s="35">
        <f t="shared" si="5"/>
        <v>0</v>
      </c>
      <c r="E53" s="36">
        <f t="shared" si="6"/>
        <v>-12025</v>
      </c>
      <c r="F53" s="37">
        <f t="shared" si="7"/>
        <v>-1</v>
      </c>
      <c r="G53" s="38"/>
      <c r="I53" s="33" t="s">
        <v>41</v>
      </c>
      <c r="J53" s="39">
        <f t="shared" si="10"/>
        <v>45000</v>
      </c>
      <c r="K53" s="40">
        <f t="shared" si="10"/>
        <v>20000</v>
      </c>
      <c r="L53" s="36">
        <f t="shared" si="8"/>
        <v>-25000</v>
      </c>
      <c r="M53" s="41">
        <f t="shared" si="9"/>
        <v>-0.5555555555555556</v>
      </c>
      <c r="N53" s="42"/>
    </row>
    <row r="54" spans="2:14" ht="14.25" hidden="1" outlineLevel="1">
      <c r="B54" s="33" t="s">
        <v>42</v>
      </c>
      <c r="C54" s="34">
        <f t="shared" si="5"/>
        <v>45006</v>
      </c>
      <c r="D54" s="35">
        <f t="shared" si="5"/>
        <v>0</v>
      </c>
      <c r="E54" s="36">
        <f t="shared" si="6"/>
        <v>-45006</v>
      </c>
      <c r="F54" s="37">
        <f t="shared" si="7"/>
        <v>-1</v>
      </c>
      <c r="G54" s="38"/>
      <c r="I54" s="33" t="s">
        <v>43</v>
      </c>
      <c r="J54" s="39">
        <f t="shared" si="10"/>
        <v>347000</v>
      </c>
      <c r="K54" s="40">
        <f t="shared" si="10"/>
        <v>366000</v>
      </c>
      <c r="L54" s="36">
        <f t="shared" si="8"/>
        <v>19000</v>
      </c>
      <c r="M54" s="41">
        <f t="shared" si="9"/>
        <v>0.05475504322766571</v>
      </c>
      <c r="N54" s="43"/>
    </row>
    <row r="55" spans="2:14" ht="15" hidden="1" outlineLevel="1" thickBot="1">
      <c r="B55" s="20" t="s">
        <v>19</v>
      </c>
      <c r="C55" s="44">
        <f>C73</f>
        <v>1699246</v>
      </c>
      <c r="D55" s="45">
        <f>D73</f>
        <v>1880442</v>
      </c>
      <c r="E55" s="23">
        <f t="shared" si="6"/>
        <v>181196</v>
      </c>
      <c r="F55" s="24">
        <f t="shared" si="7"/>
        <v>0.10663317730334514</v>
      </c>
      <c r="G55" s="25"/>
      <c r="I55" s="46" t="s">
        <v>20</v>
      </c>
      <c r="J55" s="47">
        <f>SUM(J62:J65)+SUM(J66:J68)+J69+J70</f>
        <v>4999518</v>
      </c>
      <c r="K55" s="48">
        <f>SUM(K62:K65)+SUM(K66:K68)+K69+K70</f>
        <v>3527788</v>
      </c>
      <c r="L55" s="49">
        <f t="shared" si="8"/>
        <v>-1471730</v>
      </c>
      <c r="M55" s="50">
        <f t="shared" si="9"/>
        <v>-0.2943743776900093</v>
      </c>
      <c r="N55" s="51"/>
    </row>
    <row r="56" spans="1:14" ht="15.75" hidden="1" outlineLevel="1" thickBot="1" thickTop="1">
      <c r="A56" s="52"/>
      <c r="B56" s="46" t="s">
        <v>20</v>
      </c>
      <c r="C56" s="44">
        <f>SUM(C69:C72)+C74+C75</f>
        <v>5942036</v>
      </c>
      <c r="D56" s="53">
        <f>SUM(D69:D72)+D74+D75</f>
        <v>4082545</v>
      </c>
      <c r="E56" s="49">
        <f t="shared" si="6"/>
        <v>-1859491</v>
      </c>
      <c r="F56" s="54">
        <f t="shared" si="7"/>
        <v>-0.3129383598483752</v>
      </c>
      <c r="G56" s="25"/>
      <c r="I56" s="55" t="s">
        <v>21</v>
      </c>
      <c r="J56" s="56">
        <f>SUM(J48:J51)+J55</f>
        <v>16050000</v>
      </c>
      <c r="K56" s="57">
        <f>SUM(K48:K51)+K55</f>
        <v>12330000</v>
      </c>
      <c r="L56" s="58">
        <f t="shared" si="8"/>
        <v>-3720000</v>
      </c>
      <c r="M56" s="59">
        <f t="shared" si="9"/>
        <v>-0.23177570093457944</v>
      </c>
      <c r="N56" s="60"/>
    </row>
    <row r="57" spans="1:8" ht="15.75" hidden="1" outlineLevel="1" thickBot="1" thickTop="1">
      <c r="A57" s="61"/>
      <c r="B57" s="55" t="s">
        <v>21</v>
      </c>
      <c r="C57" s="56">
        <f>SUM(C47:C50)+SUM(C55:C56)</f>
        <v>16050000</v>
      </c>
      <c r="D57" s="57">
        <f>SUM(D47:D50)+SUM(D55:D56)</f>
        <v>12330000</v>
      </c>
      <c r="E57" s="58">
        <f t="shared" si="6"/>
        <v>-3720000</v>
      </c>
      <c r="F57" s="62">
        <f t="shared" si="7"/>
        <v>-0.23177570093457944</v>
      </c>
      <c r="G57" s="63"/>
      <c r="H57" s="52"/>
    </row>
    <row r="58" spans="1:8" ht="14.25" hidden="1" outlineLevel="1">
      <c r="A58" s="61"/>
      <c r="B58" s="64"/>
      <c r="C58" s="65"/>
      <c r="D58" s="65"/>
      <c r="E58" s="65"/>
      <c r="F58" s="66"/>
      <c r="G58" s="66"/>
      <c r="H58" s="61"/>
    </row>
    <row r="59" spans="8:14" ht="15" hidden="1" outlineLevel="1" thickBot="1">
      <c r="H59" s="61"/>
      <c r="N59" s="19" t="s">
        <v>35</v>
      </c>
    </row>
    <row r="60" spans="2:14" ht="15" hidden="1" outlineLevel="1" thickBot="1">
      <c r="B60" s="13" t="s">
        <v>6</v>
      </c>
      <c r="C60" s="14" t="s">
        <v>7</v>
      </c>
      <c r="D60" s="15" t="s">
        <v>8</v>
      </c>
      <c r="E60" s="16" t="s">
        <v>34</v>
      </c>
      <c r="F60" s="17" t="s">
        <v>10</v>
      </c>
      <c r="G60" s="18"/>
      <c r="I60" s="13" t="s">
        <v>6</v>
      </c>
      <c r="J60" s="14" t="s">
        <v>7</v>
      </c>
      <c r="K60" s="15" t="s">
        <v>8</v>
      </c>
      <c r="L60" s="16" t="s">
        <v>34</v>
      </c>
      <c r="M60" s="15" t="s">
        <v>10</v>
      </c>
      <c r="N60" s="26" t="s">
        <v>36</v>
      </c>
    </row>
    <row r="61" spans="2:14" ht="14.25" hidden="1" outlineLevel="1">
      <c r="B61" s="67" t="s">
        <v>11</v>
      </c>
      <c r="C61" s="68">
        <v>2740502</v>
      </c>
      <c r="D61" s="69">
        <v>2246712</v>
      </c>
      <c r="E61" s="70">
        <f aca="true" t="shared" si="11" ref="E61:E76">D61-C61</f>
        <v>-493790</v>
      </c>
      <c r="F61" s="71">
        <f aca="true" t="shared" si="12" ref="F61:F76">E61/C61</f>
        <v>-0.18018231696236675</v>
      </c>
      <c r="G61" s="25"/>
      <c r="I61" s="67" t="s">
        <v>12</v>
      </c>
      <c r="J61" s="72">
        <v>3948005</v>
      </c>
      <c r="K61" s="69">
        <v>3662563</v>
      </c>
      <c r="L61" s="70">
        <f aca="true" t="shared" si="13" ref="L61:L78">K61-J61</f>
        <v>-285442</v>
      </c>
      <c r="M61" s="73">
        <f aca="true" t="shared" si="14" ref="M61:M78">L61/J61</f>
        <v>-0.07230031370274353</v>
      </c>
      <c r="N61" s="74"/>
    </row>
    <row r="62" spans="2:14" ht="14.25" hidden="1" outlineLevel="1">
      <c r="B62" s="20" t="s">
        <v>13</v>
      </c>
      <c r="C62" s="44">
        <v>1565030</v>
      </c>
      <c r="D62" s="45">
        <v>2088180</v>
      </c>
      <c r="E62" s="23">
        <f t="shared" si="11"/>
        <v>523150</v>
      </c>
      <c r="F62" s="24">
        <f t="shared" si="12"/>
        <v>0.3342747423372076</v>
      </c>
      <c r="G62" s="25"/>
      <c r="I62" s="20" t="s">
        <v>44</v>
      </c>
      <c r="J62" s="47">
        <v>223385</v>
      </c>
      <c r="K62" s="45">
        <v>250572</v>
      </c>
      <c r="L62" s="23">
        <f t="shared" si="13"/>
        <v>27187</v>
      </c>
      <c r="M62" s="30">
        <f t="shared" si="14"/>
        <v>0.12170468026053674</v>
      </c>
      <c r="N62" s="31"/>
    </row>
    <row r="63" spans="2:14" ht="14.25" hidden="1" outlineLevel="1">
      <c r="B63" s="20" t="s">
        <v>15</v>
      </c>
      <c r="C63" s="44">
        <v>1618445</v>
      </c>
      <c r="D63" s="45">
        <v>1461200</v>
      </c>
      <c r="E63" s="23">
        <f t="shared" si="11"/>
        <v>-157245</v>
      </c>
      <c r="F63" s="24">
        <f t="shared" si="12"/>
        <v>-0.09715807457157952</v>
      </c>
      <c r="G63" s="25"/>
      <c r="I63" s="20" t="s">
        <v>45</v>
      </c>
      <c r="J63" s="47">
        <v>276324</v>
      </c>
      <c r="K63" s="45">
        <v>379894</v>
      </c>
      <c r="L63" s="23">
        <f t="shared" si="13"/>
        <v>103570</v>
      </c>
      <c r="M63" s="30">
        <f t="shared" si="14"/>
        <v>0.37481362458563133</v>
      </c>
      <c r="N63" s="31"/>
    </row>
    <row r="64" spans="2:14" ht="14.25" hidden="1" outlineLevel="1">
      <c r="B64" s="20" t="s">
        <v>17</v>
      </c>
      <c r="C64" s="44">
        <f>SUM(C65:C68)</f>
        <v>2484741</v>
      </c>
      <c r="D64" s="44">
        <f>SUM(D65:D68)</f>
        <v>570921</v>
      </c>
      <c r="E64" s="23">
        <f t="shared" si="11"/>
        <v>-1913820</v>
      </c>
      <c r="F64" s="24">
        <f t="shared" si="12"/>
        <v>-0.7702291707666916</v>
      </c>
      <c r="G64" s="25"/>
      <c r="I64" s="20" t="s">
        <v>46</v>
      </c>
      <c r="J64" s="47">
        <v>15790</v>
      </c>
      <c r="K64" s="44">
        <v>5580</v>
      </c>
      <c r="L64" s="23">
        <f t="shared" si="13"/>
        <v>-10210</v>
      </c>
      <c r="M64" s="30">
        <f t="shared" si="14"/>
        <v>-0.6466117796073464</v>
      </c>
      <c r="N64" s="31"/>
    </row>
    <row r="65" spans="2:14" ht="14.25" hidden="1" outlineLevel="1">
      <c r="B65" s="33" t="s">
        <v>37</v>
      </c>
      <c r="C65" s="75">
        <v>895093</v>
      </c>
      <c r="D65" s="76">
        <v>102475</v>
      </c>
      <c r="E65" s="36">
        <f t="shared" si="11"/>
        <v>-792618</v>
      </c>
      <c r="F65" s="37">
        <f t="shared" si="12"/>
        <v>-0.8855146895350539</v>
      </c>
      <c r="G65" s="38"/>
      <c r="I65" s="77" t="s">
        <v>47</v>
      </c>
      <c r="J65" s="47">
        <v>2505</v>
      </c>
      <c r="K65" s="45">
        <v>2505</v>
      </c>
      <c r="L65" s="23">
        <f t="shared" si="13"/>
        <v>0</v>
      </c>
      <c r="M65" s="30">
        <f t="shared" si="14"/>
        <v>0</v>
      </c>
      <c r="N65" s="31"/>
    </row>
    <row r="66" spans="2:14" ht="14.25" hidden="1" outlineLevel="1">
      <c r="B66" s="33" t="s">
        <v>38</v>
      </c>
      <c r="C66" s="75">
        <v>1532617</v>
      </c>
      <c r="D66" s="76">
        <v>468446</v>
      </c>
      <c r="E66" s="36">
        <f t="shared" si="11"/>
        <v>-1064171</v>
      </c>
      <c r="F66" s="37">
        <f t="shared" si="12"/>
        <v>-0.6943489469319472</v>
      </c>
      <c r="G66" s="38"/>
      <c r="I66" s="77" t="s">
        <v>48</v>
      </c>
      <c r="J66" s="47">
        <v>782288</v>
      </c>
      <c r="K66" s="45">
        <v>120870</v>
      </c>
      <c r="L66" s="23">
        <f t="shared" si="13"/>
        <v>-661418</v>
      </c>
      <c r="M66" s="30">
        <f t="shared" si="14"/>
        <v>-0.8454916859264108</v>
      </c>
      <c r="N66" s="31"/>
    </row>
    <row r="67" spans="2:14" ht="14.25" hidden="1" outlineLevel="1">
      <c r="B67" s="33" t="s">
        <v>40</v>
      </c>
      <c r="C67" s="75">
        <v>12025</v>
      </c>
      <c r="D67" s="76">
        <v>0</v>
      </c>
      <c r="E67" s="36">
        <f t="shared" si="11"/>
        <v>-12025</v>
      </c>
      <c r="F67" s="37">
        <f t="shared" si="12"/>
        <v>-1</v>
      </c>
      <c r="G67" s="38"/>
      <c r="I67" s="77" t="s">
        <v>49</v>
      </c>
      <c r="J67" s="47">
        <v>1</v>
      </c>
      <c r="K67" s="45">
        <v>1</v>
      </c>
      <c r="L67" s="23">
        <f t="shared" si="13"/>
        <v>0</v>
      </c>
      <c r="M67" s="30">
        <f t="shared" si="14"/>
        <v>0</v>
      </c>
      <c r="N67" s="31"/>
    </row>
    <row r="68" spans="2:14" ht="14.25" hidden="1" outlineLevel="1">
      <c r="B68" s="33" t="s">
        <v>42</v>
      </c>
      <c r="C68" s="75">
        <v>45006</v>
      </c>
      <c r="D68" s="75">
        <v>0</v>
      </c>
      <c r="E68" s="36">
        <f t="shared" si="11"/>
        <v>-45006</v>
      </c>
      <c r="F68" s="37">
        <f t="shared" si="12"/>
        <v>-1</v>
      </c>
      <c r="G68" s="38"/>
      <c r="I68" s="77" t="s">
        <v>50</v>
      </c>
      <c r="J68" s="47">
        <v>2837925</v>
      </c>
      <c r="K68" s="44">
        <v>1649266</v>
      </c>
      <c r="L68" s="23">
        <f t="shared" si="13"/>
        <v>-1188659</v>
      </c>
      <c r="M68" s="30">
        <f t="shared" si="14"/>
        <v>-0.41884792586132474</v>
      </c>
      <c r="N68" s="31"/>
    </row>
    <row r="69" spans="2:14" ht="14.25" hidden="1" outlineLevel="1">
      <c r="B69" s="78" t="s">
        <v>51</v>
      </c>
      <c r="C69" s="47">
        <v>1952349</v>
      </c>
      <c r="D69" s="79">
        <v>1448792</v>
      </c>
      <c r="E69" s="80">
        <f t="shared" si="11"/>
        <v>-503557</v>
      </c>
      <c r="F69" s="81">
        <f t="shared" si="12"/>
        <v>-0.2579236601652676</v>
      </c>
      <c r="G69" s="82"/>
      <c r="I69" s="78" t="s">
        <v>52</v>
      </c>
      <c r="J69" s="47">
        <v>149500</v>
      </c>
      <c r="K69" s="79">
        <v>446900</v>
      </c>
      <c r="L69" s="80">
        <f t="shared" si="13"/>
        <v>297400</v>
      </c>
      <c r="M69" s="83">
        <f t="shared" si="14"/>
        <v>1.9892976588628764</v>
      </c>
      <c r="N69" s="84"/>
    </row>
    <row r="70" spans="2:14" ht="14.25" hidden="1" outlineLevel="1">
      <c r="B70" s="78" t="s">
        <v>53</v>
      </c>
      <c r="C70" s="47">
        <v>1264166</v>
      </c>
      <c r="D70" s="79">
        <v>1074260</v>
      </c>
      <c r="E70" s="80">
        <f t="shared" si="11"/>
        <v>-189906</v>
      </c>
      <c r="F70" s="81">
        <f t="shared" si="12"/>
        <v>-0.15022236003815956</v>
      </c>
      <c r="G70" s="82"/>
      <c r="I70" s="78" t="s">
        <v>54</v>
      </c>
      <c r="J70" s="47">
        <f>51100+363800+67100+107300+115000+7500</f>
        <v>711800</v>
      </c>
      <c r="K70" s="79">
        <f>15000+7000+12000+391000+60000+121000+59000+7200</f>
        <v>672200</v>
      </c>
      <c r="L70" s="80">
        <f t="shared" si="13"/>
        <v>-39600</v>
      </c>
      <c r="M70" s="83">
        <f t="shared" si="14"/>
        <v>-0.05563360494520933</v>
      </c>
      <c r="N70" s="84"/>
    </row>
    <row r="71" spans="2:14" ht="14.25" hidden="1" outlineLevel="1">
      <c r="B71" s="78" t="s">
        <v>55</v>
      </c>
      <c r="C71" s="47">
        <v>84700</v>
      </c>
      <c r="D71" s="79">
        <v>70555</v>
      </c>
      <c r="E71" s="80">
        <f t="shared" si="11"/>
        <v>-14145</v>
      </c>
      <c r="F71" s="81">
        <f t="shared" si="12"/>
        <v>-0.16700118063754427</v>
      </c>
      <c r="G71" s="82"/>
      <c r="I71" s="78" t="s">
        <v>14</v>
      </c>
      <c r="J71" s="47">
        <v>3310000</v>
      </c>
      <c r="K71" s="79">
        <v>2960000</v>
      </c>
      <c r="L71" s="80">
        <f t="shared" si="13"/>
        <v>-350000</v>
      </c>
      <c r="M71" s="83">
        <f t="shared" si="14"/>
        <v>-0.10574018126888217</v>
      </c>
      <c r="N71" s="84"/>
    </row>
    <row r="72" spans="2:14" ht="14.25" hidden="1" outlineLevel="1">
      <c r="B72" s="78" t="s">
        <v>56</v>
      </c>
      <c r="C72" s="47">
        <v>2621528</v>
      </c>
      <c r="D72" s="79">
        <v>1466586</v>
      </c>
      <c r="E72" s="80">
        <f t="shared" si="11"/>
        <v>-1154942</v>
      </c>
      <c r="F72" s="81">
        <f t="shared" si="12"/>
        <v>-0.44056061960810644</v>
      </c>
      <c r="G72" s="82"/>
      <c r="I72" s="78" t="s">
        <v>57</v>
      </c>
      <c r="J72" s="47">
        <v>1334914</v>
      </c>
      <c r="K72" s="79">
        <v>1026912</v>
      </c>
      <c r="L72" s="80">
        <f t="shared" si="13"/>
        <v>-308002</v>
      </c>
      <c r="M72" s="83">
        <f t="shared" si="14"/>
        <v>-0.2307279719892068</v>
      </c>
      <c r="N72" s="84"/>
    </row>
    <row r="73" spans="2:14" ht="14.25" hidden="1" outlineLevel="1">
      <c r="B73" s="20" t="s">
        <v>19</v>
      </c>
      <c r="C73" s="44">
        <v>1699246</v>
      </c>
      <c r="D73" s="45">
        <v>1880442</v>
      </c>
      <c r="E73" s="23">
        <f t="shared" si="11"/>
        <v>181196</v>
      </c>
      <c r="F73" s="24">
        <f t="shared" si="12"/>
        <v>0.10663317730334514</v>
      </c>
      <c r="G73" s="25"/>
      <c r="I73" s="20" t="s">
        <v>58</v>
      </c>
      <c r="J73" s="47">
        <v>840663</v>
      </c>
      <c r="K73" s="45">
        <v>616937</v>
      </c>
      <c r="L73" s="23">
        <f t="shared" si="13"/>
        <v>-223726</v>
      </c>
      <c r="M73" s="30">
        <f t="shared" si="14"/>
        <v>-0.2661304232492687</v>
      </c>
      <c r="N73" s="31"/>
    </row>
    <row r="74" spans="2:14" ht="14.25" hidden="1" outlineLevel="1">
      <c r="B74" s="20" t="s">
        <v>59</v>
      </c>
      <c r="C74" s="44">
        <v>14293</v>
      </c>
      <c r="D74" s="45">
        <v>15352</v>
      </c>
      <c r="E74" s="23">
        <f t="shared" si="11"/>
        <v>1059</v>
      </c>
      <c r="F74" s="24">
        <f t="shared" si="12"/>
        <v>0.07409221297138459</v>
      </c>
      <c r="G74" s="25"/>
      <c r="I74" s="20" t="s">
        <v>18</v>
      </c>
      <c r="J74" s="47">
        <f>SUM(J75:J77)</f>
        <v>1616900</v>
      </c>
      <c r="K74" s="45">
        <f>SUM(K75:K77)</f>
        <v>535800</v>
      </c>
      <c r="L74" s="23">
        <f t="shared" si="13"/>
        <v>-1081100</v>
      </c>
      <c r="M74" s="30">
        <f t="shared" si="14"/>
        <v>-0.6686251468860165</v>
      </c>
      <c r="N74" s="85"/>
    </row>
    <row r="75" spans="1:14" ht="15" hidden="1" outlineLevel="1" thickBot="1">
      <c r="A75" s="52"/>
      <c r="B75" s="86" t="s">
        <v>60</v>
      </c>
      <c r="C75" s="87">
        <v>5000</v>
      </c>
      <c r="D75" s="88">
        <v>7000</v>
      </c>
      <c r="E75" s="89">
        <f t="shared" si="11"/>
        <v>2000</v>
      </c>
      <c r="F75" s="90">
        <f t="shared" si="12"/>
        <v>0.4</v>
      </c>
      <c r="G75" s="25"/>
      <c r="I75" s="91" t="s">
        <v>39</v>
      </c>
      <c r="J75" s="92">
        <f>1616900-45000-347000</f>
        <v>1224900</v>
      </c>
      <c r="K75" s="93">
        <v>149800</v>
      </c>
      <c r="L75" s="94">
        <f t="shared" si="13"/>
        <v>-1075100</v>
      </c>
      <c r="M75" s="95">
        <f t="shared" si="14"/>
        <v>-0.877704302392032</v>
      </c>
      <c r="N75" s="96"/>
    </row>
    <row r="76" spans="1:14" ht="15.75" hidden="1" outlineLevel="1" thickBot="1" thickTop="1">
      <c r="A76" s="61"/>
      <c r="B76" s="97" t="s">
        <v>21</v>
      </c>
      <c r="C76" s="98">
        <f>SUM(C61:C64)+SUM(C69:C75)</f>
        <v>16050000</v>
      </c>
      <c r="D76" s="99">
        <f>SUM(D61:D64)+SUM(D69:D75)</f>
        <v>12330000</v>
      </c>
      <c r="E76" s="100">
        <f t="shared" si="11"/>
        <v>-3720000</v>
      </c>
      <c r="F76" s="101">
        <f t="shared" si="12"/>
        <v>-0.23177570093457944</v>
      </c>
      <c r="G76" s="102"/>
      <c r="I76" s="91" t="s">
        <v>41</v>
      </c>
      <c r="J76" s="92">
        <v>45000</v>
      </c>
      <c r="K76" s="93">
        <v>20000</v>
      </c>
      <c r="L76" s="94">
        <f t="shared" si="13"/>
        <v>-25000</v>
      </c>
      <c r="M76" s="95">
        <f t="shared" si="14"/>
        <v>-0.5555555555555556</v>
      </c>
      <c r="N76" s="96"/>
    </row>
    <row r="77" spans="1:14" ht="15" hidden="1" outlineLevel="1" thickBot="1">
      <c r="A77" s="61"/>
      <c r="B77" s="103"/>
      <c r="C77" s="103"/>
      <c r="D77" s="103"/>
      <c r="E77" s="103"/>
      <c r="F77" s="103"/>
      <c r="G77" s="103"/>
      <c r="I77" s="104" t="s">
        <v>43</v>
      </c>
      <c r="J77" s="105">
        <v>347000</v>
      </c>
      <c r="K77" s="106">
        <v>366000</v>
      </c>
      <c r="L77" s="107">
        <f t="shared" si="13"/>
        <v>19000</v>
      </c>
      <c r="M77" s="108">
        <f t="shared" si="14"/>
        <v>0.05475504322766571</v>
      </c>
      <c r="N77" s="109"/>
    </row>
    <row r="78" spans="1:14" ht="15.75" hidden="1" outlineLevel="1" thickBot="1" thickTop="1">
      <c r="A78" s="61"/>
      <c r="B78" s="103"/>
      <c r="C78" s="103"/>
      <c r="D78" s="103"/>
      <c r="E78" s="103"/>
      <c r="F78" s="103"/>
      <c r="G78" s="103"/>
      <c r="H78" s="52"/>
      <c r="I78" s="97" t="s">
        <v>21</v>
      </c>
      <c r="J78" s="98">
        <f>SUM(J61:J74)</f>
        <v>16050000</v>
      </c>
      <c r="K78" s="99">
        <f>SUM(K61:K74)</f>
        <v>12330000</v>
      </c>
      <c r="L78" s="100">
        <f t="shared" si="13"/>
        <v>-3720000</v>
      </c>
      <c r="M78" s="110">
        <f t="shared" si="14"/>
        <v>-0.23177570093457944</v>
      </c>
      <c r="N78" s="111"/>
    </row>
    <row r="79" spans="1:8" ht="14.25" collapsed="1">
      <c r="A79" s="61"/>
      <c r="B79" s="103"/>
      <c r="C79" s="103"/>
      <c r="D79" s="103"/>
      <c r="E79" s="103"/>
      <c r="F79" s="103"/>
      <c r="G79" s="103"/>
      <c r="H79" s="61"/>
    </row>
    <row r="80" spans="1:14" ht="14.25">
      <c r="A80" s="61"/>
      <c r="B80" s="103"/>
      <c r="C80" s="103"/>
      <c r="D80" s="103"/>
      <c r="E80" s="103"/>
      <c r="F80" s="103"/>
      <c r="G80" s="103"/>
      <c r="H80" s="61"/>
      <c r="I80" s="103"/>
      <c r="J80" s="103"/>
      <c r="K80" s="103"/>
      <c r="L80" s="103"/>
      <c r="M80" s="103"/>
      <c r="N80" s="112"/>
    </row>
    <row r="81" spans="1:14" ht="14.25">
      <c r="A81" s="61"/>
      <c r="B81" s="103"/>
      <c r="C81" s="103"/>
      <c r="D81" s="103"/>
      <c r="E81" s="103"/>
      <c r="F81" s="103"/>
      <c r="G81" s="103"/>
      <c r="H81" s="61"/>
      <c r="I81" s="103"/>
      <c r="J81" s="103"/>
      <c r="K81" s="103"/>
      <c r="L81" s="103"/>
      <c r="M81" s="103"/>
      <c r="N81" s="112"/>
    </row>
    <row r="82" spans="1:14" ht="14.25">
      <c r="A82" s="61"/>
      <c r="B82" s="103"/>
      <c r="C82" s="103"/>
      <c r="D82" s="103"/>
      <c r="E82" s="103"/>
      <c r="F82" s="103"/>
      <c r="G82" s="103"/>
      <c r="H82" s="61"/>
      <c r="I82" s="103"/>
      <c r="J82" s="103"/>
      <c r="K82" s="103"/>
      <c r="L82" s="103"/>
      <c r="M82" s="103"/>
      <c r="N82" s="112"/>
    </row>
    <row r="83" spans="1:14" ht="14.25">
      <c r="A83" s="113"/>
      <c r="B83" s="103"/>
      <c r="C83" s="103"/>
      <c r="D83" s="103"/>
      <c r="E83" s="103"/>
      <c r="F83" s="103"/>
      <c r="G83" s="103"/>
      <c r="H83" s="61"/>
      <c r="I83" s="103"/>
      <c r="J83" s="103"/>
      <c r="K83" s="103"/>
      <c r="L83" s="103"/>
      <c r="M83" s="103"/>
      <c r="N83" s="112"/>
    </row>
    <row r="84" spans="4:14" ht="14.25">
      <c r="D84" s="112"/>
      <c r="E84" s="112"/>
      <c r="F84" s="112"/>
      <c r="G84" s="112"/>
      <c r="H84" s="61"/>
      <c r="I84" s="103"/>
      <c r="J84" s="103"/>
      <c r="K84" s="103"/>
      <c r="L84" s="103"/>
      <c r="M84" s="103"/>
      <c r="N84" s="112"/>
    </row>
    <row r="85" spans="1:14" ht="14.25">
      <c r="A85" s="52"/>
      <c r="B85" s="52"/>
      <c r="C85" s="52"/>
      <c r="D85" s="52"/>
      <c r="E85" s="52"/>
      <c r="F85" s="52"/>
      <c r="G85" s="52"/>
      <c r="H85" s="61"/>
      <c r="I85" s="103"/>
      <c r="J85" s="103"/>
      <c r="K85" s="103"/>
      <c r="L85" s="103"/>
      <c r="M85" s="103"/>
      <c r="N85" s="112"/>
    </row>
    <row r="86" spans="1:14" ht="14.25">
      <c r="A86" s="61"/>
      <c r="B86" s="114"/>
      <c r="C86" s="114"/>
      <c r="D86" s="114"/>
      <c r="E86" s="114"/>
      <c r="F86" s="114"/>
      <c r="G86" s="114"/>
      <c r="H86" s="113"/>
      <c r="I86" s="103"/>
      <c r="J86" s="103"/>
      <c r="K86" s="103"/>
      <c r="L86" s="103"/>
      <c r="M86" s="103"/>
      <c r="N86" s="112"/>
    </row>
    <row r="87" spans="1:14" ht="14.25">
      <c r="A87" s="61"/>
      <c r="B87" s="114"/>
      <c r="C87" s="114"/>
      <c r="D87" s="114"/>
      <c r="E87" s="114"/>
      <c r="F87" s="114"/>
      <c r="G87" s="114"/>
      <c r="K87" s="112"/>
      <c r="L87" s="112"/>
      <c r="M87" s="112"/>
      <c r="N87" s="19"/>
    </row>
    <row r="88" spans="1:14" ht="14.25">
      <c r="A88" s="61"/>
      <c r="B88" s="114"/>
      <c r="C88" s="114"/>
      <c r="D88" s="114"/>
      <c r="E88" s="114"/>
      <c r="F88" s="114"/>
      <c r="G88" s="114"/>
      <c r="H88" s="52"/>
      <c r="I88" s="52"/>
      <c r="J88" s="52"/>
      <c r="K88" s="52"/>
      <c r="L88" s="52"/>
      <c r="M88" s="52"/>
      <c r="N88" s="52"/>
    </row>
    <row r="89" spans="1:14" ht="14.25">
      <c r="A89" s="61"/>
      <c r="B89" s="114"/>
      <c r="C89" s="114"/>
      <c r="D89" s="114"/>
      <c r="E89" s="114"/>
      <c r="F89" s="114"/>
      <c r="G89" s="114"/>
      <c r="H89" s="61"/>
      <c r="I89" s="114"/>
      <c r="J89" s="114"/>
      <c r="K89" s="114"/>
      <c r="L89" s="114"/>
      <c r="M89" s="114"/>
      <c r="N89" s="112"/>
    </row>
    <row r="90" spans="1:14" ht="14.25">
      <c r="A90" s="61"/>
      <c r="B90" s="114"/>
      <c r="C90" s="114"/>
      <c r="D90" s="114"/>
      <c r="E90" s="114"/>
      <c r="F90" s="114"/>
      <c r="G90" s="114"/>
      <c r="H90" s="61"/>
      <c r="I90" s="114"/>
      <c r="J90" s="114"/>
      <c r="K90" s="114"/>
      <c r="L90" s="114"/>
      <c r="M90" s="114"/>
      <c r="N90" s="112"/>
    </row>
    <row r="91" spans="1:14" ht="14.25">
      <c r="A91" s="61"/>
      <c r="B91" s="114"/>
      <c r="C91" s="114"/>
      <c r="D91" s="114"/>
      <c r="E91" s="114"/>
      <c r="F91" s="114"/>
      <c r="G91" s="114"/>
      <c r="H91" s="61"/>
      <c r="I91" s="114"/>
      <c r="J91" s="114"/>
      <c r="K91" s="114"/>
      <c r="L91" s="114"/>
      <c r="M91" s="114"/>
      <c r="N91" s="112"/>
    </row>
    <row r="92" spans="1:14" ht="14.25">
      <c r="A92" s="61"/>
      <c r="B92" s="114"/>
      <c r="C92" s="114"/>
      <c r="D92" s="114"/>
      <c r="E92" s="114"/>
      <c r="F92" s="114"/>
      <c r="G92" s="114"/>
      <c r="H92" s="61"/>
      <c r="I92" s="114"/>
      <c r="J92" s="114"/>
      <c r="K92" s="114"/>
      <c r="L92" s="114"/>
      <c r="M92" s="114"/>
      <c r="N92" s="112"/>
    </row>
    <row r="93" spans="1:14" ht="14.25">
      <c r="A93" s="113"/>
      <c r="B93" s="112"/>
      <c r="C93" s="112"/>
      <c r="D93" s="112"/>
      <c r="E93" s="112"/>
      <c r="F93" s="112"/>
      <c r="G93" s="112"/>
      <c r="H93" s="61"/>
      <c r="I93" s="114"/>
      <c r="J93" s="114"/>
      <c r="K93" s="114"/>
      <c r="L93" s="114"/>
      <c r="M93" s="114"/>
      <c r="N93" s="112"/>
    </row>
    <row r="94" spans="1:14" ht="14.25">
      <c r="A94" s="112"/>
      <c r="H94" s="61"/>
      <c r="I94" s="114"/>
      <c r="J94" s="114"/>
      <c r="K94" s="114"/>
      <c r="L94" s="114"/>
      <c r="M94" s="114"/>
      <c r="N94" s="112"/>
    </row>
    <row r="95" spans="4:14" ht="14.25">
      <c r="D95" s="112"/>
      <c r="E95" s="112"/>
      <c r="F95" s="112"/>
      <c r="G95" s="112"/>
      <c r="H95" s="61"/>
      <c r="I95" s="114"/>
      <c r="J95" s="114"/>
      <c r="K95" s="114"/>
      <c r="L95" s="114"/>
      <c r="M95" s="114"/>
      <c r="N95" s="112"/>
    </row>
    <row r="96" spans="1:14" ht="14.25">
      <c r="A96" s="52"/>
      <c r="B96" s="52"/>
      <c r="C96" s="52"/>
      <c r="D96" s="52"/>
      <c r="E96" s="52"/>
      <c r="F96" s="52"/>
      <c r="G96" s="52"/>
      <c r="H96" s="113"/>
      <c r="I96" s="112"/>
      <c r="J96" s="112"/>
      <c r="K96" s="112"/>
      <c r="L96" s="112"/>
      <c r="M96" s="112"/>
      <c r="N96" s="112"/>
    </row>
    <row r="97" spans="1:8" ht="14.25">
      <c r="A97" s="61"/>
      <c r="B97" s="114"/>
      <c r="C97" s="114"/>
      <c r="D97" s="114"/>
      <c r="E97" s="114"/>
      <c r="F97" s="114"/>
      <c r="G97" s="114"/>
      <c r="H97" s="112"/>
    </row>
    <row r="98" spans="1:14" ht="14.25">
      <c r="A98" s="61"/>
      <c r="B98" s="114"/>
      <c r="C98" s="114"/>
      <c r="D98" s="114"/>
      <c r="E98" s="114"/>
      <c r="F98" s="114"/>
      <c r="G98" s="114"/>
      <c r="K98" s="112"/>
      <c r="L98" s="112"/>
      <c r="M98" s="112"/>
      <c r="N98" s="19"/>
    </row>
    <row r="99" spans="1:14" ht="14.25">
      <c r="A99" s="61"/>
      <c r="B99" s="114"/>
      <c r="C99" s="114"/>
      <c r="D99" s="115"/>
      <c r="E99" s="115"/>
      <c r="F99" s="115"/>
      <c r="G99" s="115"/>
      <c r="H99" s="52"/>
      <c r="I99" s="52"/>
      <c r="J99" s="52"/>
      <c r="K99" s="52"/>
      <c r="L99" s="52"/>
      <c r="M99" s="52"/>
      <c r="N99" s="52"/>
    </row>
    <row r="100" spans="1:14" ht="14.25">
      <c r="A100" s="61"/>
      <c r="B100" s="114"/>
      <c r="C100" s="114"/>
      <c r="D100" s="114"/>
      <c r="E100" s="114"/>
      <c r="F100" s="114"/>
      <c r="G100" s="114"/>
      <c r="H100" s="61"/>
      <c r="I100" s="114"/>
      <c r="J100" s="114"/>
      <c r="K100" s="114"/>
      <c r="L100" s="114"/>
      <c r="M100" s="114"/>
      <c r="N100" s="112"/>
    </row>
    <row r="101" spans="1:14" ht="14.25">
      <c r="A101" s="61"/>
      <c r="B101" s="114"/>
      <c r="C101" s="114"/>
      <c r="D101" s="114"/>
      <c r="E101" s="114"/>
      <c r="F101" s="114"/>
      <c r="G101" s="114"/>
      <c r="H101" s="61"/>
      <c r="I101" s="114"/>
      <c r="J101" s="114"/>
      <c r="K101" s="114"/>
      <c r="L101" s="114"/>
      <c r="M101" s="114"/>
      <c r="N101" s="112"/>
    </row>
    <row r="102" spans="1:14" ht="14.25">
      <c r="A102" s="61"/>
      <c r="B102" s="114"/>
      <c r="C102" s="114"/>
      <c r="D102" s="115"/>
      <c r="E102" s="115"/>
      <c r="F102" s="115"/>
      <c r="G102" s="115"/>
      <c r="H102" s="61"/>
      <c r="I102" s="114"/>
      <c r="J102" s="114"/>
      <c r="K102" s="115"/>
      <c r="L102" s="115"/>
      <c r="M102" s="115"/>
      <c r="N102" s="112"/>
    </row>
    <row r="103" spans="1:14" ht="14.25">
      <c r="A103" s="61"/>
      <c r="B103" s="114"/>
      <c r="C103" s="114"/>
      <c r="D103" s="114"/>
      <c r="E103" s="114"/>
      <c r="F103" s="114"/>
      <c r="G103" s="114"/>
      <c r="H103" s="61"/>
      <c r="I103" s="114"/>
      <c r="J103" s="114"/>
      <c r="K103" s="114"/>
      <c r="L103" s="114"/>
      <c r="M103" s="114"/>
      <c r="N103" s="112"/>
    </row>
    <row r="104" spans="1:14" ht="14.25">
      <c r="A104" s="113"/>
      <c r="B104" s="112"/>
      <c r="C104" s="112"/>
      <c r="D104" s="112"/>
      <c r="E104" s="112"/>
      <c r="F104" s="112"/>
      <c r="G104" s="112"/>
      <c r="H104" s="61"/>
      <c r="I104" s="114"/>
      <c r="J104" s="114"/>
      <c r="K104" s="114"/>
      <c r="L104" s="114"/>
      <c r="M104" s="114"/>
      <c r="N104" s="112"/>
    </row>
    <row r="105" spans="1:14" ht="14.25">
      <c r="A105" s="115"/>
      <c r="H105" s="61"/>
      <c r="I105" s="114"/>
      <c r="J105" s="114"/>
      <c r="K105" s="115"/>
      <c r="L105" s="115"/>
      <c r="M105" s="115"/>
      <c r="N105" s="112"/>
    </row>
    <row r="106" spans="8:14" ht="14.25">
      <c r="H106" s="61"/>
      <c r="I106" s="114"/>
      <c r="J106" s="114"/>
      <c r="K106" s="114"/>
      <c r="L106" s="114"/>
      <c r="M106" s="114"/>
      <c r="N106" s="112"/>
    </row>
    <row r="107" spans="8:14" ht="14.25">
      <c r="H107" s="113"/>
      <c r="I107" s="112"/>
      <c r="J107" s="112"/>
      <c r="K107" s="112"/>
      <c r="L107" s="112"/>
      <c r="M107" s="112"/>
      <c r="N107" s="112"/>
    </row>
    <row r="108" ht="14.25">
      <c r="H108" s="115"/>
    </row>
  </sheetData>
  <mergeCells count="15">
    <mergeCell ref="G44:I44"/>
    <mergeCell ref="C38:J38"/>
    <mergeCell ref="A41:B41"/>
    <mergeCell ref="A42:B42"/>
    <mergeCell ref="A43:B43"/>
    <mergeCell ref="G42:I42"/>
    <mergeCell ref="G43:I43"/>
    <mergeCell ref="K39:M40"/>
    <mergeCell ref="B1:F1"/>
    <mergeCell ref="I1:M1"/>
    <mergeCell ref="G41:I41"/>
    <mergeCell ref="G39:I39"/>
    <mergeCell ref="G40:I40"/>
    <mergeCell ref="A39:B39"/>
    <mergeCell ref="A40:B40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58" r:id="rId2"/>
  <headerFooter alignWithMargins="0">
    <oddHeader>&amp;C&amp;"ＭＳ Ｐゴシック,太字"&amp;20予 算 比 較</oddHead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h-miyabe</dc:creator>
  <cp:keywords/>
  <dc:description/>
  <cp:lastModifiedBy>境港市</cp:lastModifiedBy>
  <cp:lastPrinted>2006-05-26T06:11:40Z</cp:lastPrinted>
  <dcterms:created xsi:type="dcterms:W3CDTF">2006-05-12T00:32:21Z</dcterms:created>
  <dcterms:modified xsi:type="dcterms:W3CDTF">2006-05-26T06:12:17Z</dcterms:modified>
  <cp:category/>
  <cp:version/>
  <cp:contentType/>
  <cp:contentStatus/>
</cp:coreProperties>
</file>